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5\2015_14\"/>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Historisk!$B$1:$AO$100</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Historisk!$B$1:$AO$99</definedName>
    <definedName name="_xlnm.Print_Area" localSheetId="0">Titelsida!$A$1:$V$45</definedName>
  </definedNames>
  <calcPr calcId="152511"/>
</workbook>
</file>

<file path=xl/calcChain.xml><?xml version="1.0" encoding="utf-8"?>
<calcChain xmlns="http://schemas.openxmlformats.org/spreadsheetml/2006/main">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3" i="37"/>
  <c r="AA46" i="1"/>
  <c r="AE52" i="37" s="1"/>
  <c r="AA45" i="1"/>
  <c r="AE51" i="37"/>
  <c r="AA44" i="1"/>
  <c r="AE50" i="37" s="1"/>
  <c r="Z47" i="1"/>
  <c r="AE44" i="37"/>
  <c r="Z46" i="1"/>
  <c r="AE43" i="37" s="1"/>
  <c r="Z45" i="1"/>
  <c r="AE42" i="37"/>
  <c r="Z44" i="1"/>
  <c r="AE41" i="37" s="1"/>
  <c r="AE23" i="37"/>
  <c r="AE22" i="37"/>
  <c r="AE21" i="37"/>
  <c r="AE20" i="37"/>
  <c r="AE12" i="37"/>
  <c r="AE11" i="37"/>
  <c r="AE10" i="37"/>
  <c r="AE9" i="37"/>
  <c r="AA51" i="1"/>
  <c r="AG53" i="37" s="1"/>
  <c r="AA50" i="1"/>
  <c r="AG52" i="37"/>
  <c r="AA49" i="1"/>
  <c r="AG51" i="37" s="1"/>
  <c r="AA48" i="1"/>
  <c r="AG50" i="37"/>
  <c r="Z51" i="1"/>
  <c r="AG44" i="37" s="1"/>
  <c r="Z50" i="1"/>
  <c r="AG43" i="37" s="1"/>
  <c r="Z49" i="1"/>
  <c r="AG42" i="37" s="1"/>
  <c r="Z48" i="1"/>
  <c r="AG41"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s="1"/>
  <c r="Y50" i="1"/>
  <c r="AG52" i="31" s="1"/>
  <c r="Y49" i="1"/>
  <c r="AG51" i="31" s="1"/>
  <c r="Y48" i="1"/>
  <c r="AG50" i="31"/>
  <c r="X51" i="1"/>
  <c r="AG44" i="31" s="1"/>
  <c r="X50" i="1"/>
  <c r="AG43" i="31" s="1"/>
  <c r="X49" i="1"/>
  <c r="AG42" i="31" s="1"/>
  <c r="X48" i="1"/>
  <c r="AG41"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41" i="28" s="1"/>
  <c r="AI23" i="30"/>
  <c r="AI22" i="30"/>
  <c r="AI21" i="30"/>
  <c r="AI20" i="30"/>
  <c r="AI12" i="30"/>
  <c r="AI11" i="30"/>
  <c r="AI10" i="30"/>
  <c r="AI9" i="30"/>
  <c r="U51" i="1"/>
  <c r="AG53" i="30" s="1"/>
  <c r="U50" i="1"/>
  <c r="AG52" i="30" s="1"/>
  <c r="U49" i="1"/>
  <c r="AG51" i="30"/>
  <c r="U48" i="1"/>
  <c r="AG50" i="30"/>
  <c r="T51" i="1"/>
  <c r="AG44" i="30"/>
  <c r="T50" i="1"/>
  <c r="AG43" i="30" s="1"/>
  <c r="T49" i="1"/>
  <c r="AG42" i="30" s="1"/>
  <c r="T48" i="1"/>
  <c r="AG41" i="30" s="1"/>
  <c r="AG23" i="30"/>
  <c r="AG22" i="30"/>
  <c r="AG21" i="30"/>
  <c r="AG20" i="30"/>
  <c r="AG12"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3" i="28" s="1"/>
  <c r="S50" i="1"/>
  <c r="AG52" i="28" s="1"/>
  <c r="S49" i="1"/>
  <c r="AG51" i="28" s="1"/>
  <c r="S48" i="1"/>
  <c r="AG50" i="28" s="1"/>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W46" i="1"/>
  <c r="AE54" i="29" s="1"/>
  <c r="V47" i="1"/>
  <c r="W47" i="1"/>
  <c r="V48" i="1"/>
  <c r="W48" i="1"/>
  <c r="AG52" i="29" s="1"/>
  <c r="V49" i="1"/>
  <c r="AG43" i="29" s="1"/>
  <c r="W49" i="1"/>
  <c r="AG53" i="29" s="1"/>
  <c r="V50" i="1"/>
  <c r="AG44" i="29" s="1"/>
  <c r="W50" i="1"/>
  <c r="AG54" i="29" s="1"/>
  <c r="V51" i="1"/>
  <c r="AG45" i="29" s="1"/>
  <c r="W51" i="1"/>
  <c r="AG55" i="29" s="1"/>
  <c r="R52" i="1"/>
  <c r="AI41" i="28" s="1"/>
  <c r="S52" i="1"/>
  <c r="AI50" i="28" s="1"/>
  <c r="T52" i="1"/>
  <c r="AI41" i="30" s="1"/>
  <c r="U52" i="1"/>
  <c r="AI50" i="30" s="1"/>
  <c r="V52" i="1"/>
  <c r="W52" i="1"/>
  <c r="AI52" i="29" s="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AI43" i="28" s="1"/>
  <c r="S54" i="1"/>
  <c r="AI52" i="28" s="1"/>
  <c r="T54" i="1"/>
  <c r="AI43" i="30" s="1"/>
  <c r="U54" i="1"/>
  <c r="AI52" i="30" s="1"/>
  <c r="V54" i="1"/>
  <c r="W54" i="1"/>
  <c r="AI54" i="29" s="1"/>
  <c r="X54" i="1"/>
  <c r="AI43" i="31" s="1"/>
  <c r="Y54" i="1"/>
  <c r="AI52" i="31" s="1"/>
  <c r="Z54" i="1"/>
  <c r="AI43" i="37" s="1"/>
  <c r="AA54" i="1"/>
  <c r="AI52" i="37" s="1"/>
  <c r="AB54" i="1"/>
  <c r="AI43" i="33" s="1"/>
  <c r="AC54" i="1"/>
  <c r="AI52" i="33" s="1"/>
  <c r="AD54" i="1"/>
  <c r="AI43" i="36" s="1"/>
  <c r="AE54" i="1"/>
  <c r="AI52" i="36" s="1"/>
  <c r="R55" i="1"/>
  <c r="AI44" i="28" s="1"/>
  <c r="S55" i="1"/>
  <c r="AI53" i="28" s="1"/>
  <c r="T55" i="1"/>
  <c r="AI44" i="30" s="1"/>
  <c r="U55" i="1"/>
  <c r="AI53" i="30" s="1"/>
  <c r="V55" i="1"/>
  <c r="W55" i="1"/>
  <c r="AI55" i="29" s="1"/>
  <c r="X55" i="1"/>
  <c r="AI44" i="31" s="1"/>
  <c r="Y55" i="1"/>
  <c r="AI53" i="31" s="1"/>
  <c r="Z55" i="1"/>
  <c r="AI44" i="37" s="1"/>
  <c r="AA55" i="1"/>
  <c r="AI53" i="37" s="1"/>
  <c r="AB55" i="1"/>
  <c r="AI44" i="33" s="1"/>
  <c r="AC55" i="1"/>
  <c r="AI53" i="33" s="1"/>
  <c r="AD55" i="1"/>
  <c r="AI44" i="36" s="1"/>
  <c r="AE55" i="1"/>
  <c r="AI53" i="36" s="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M14" i="30" s="1"/>
  <c r="N23" i="35"/>
  <c r="O22" i="31"/>
  <c r="O11" i="28"/>
  <c r="K23" i="29"/>
  <c r="K26" i="29" s="1"/>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s="1"/>
  <c r="A13" i="1"/>
  <c r="B17" i="1"/>
  <c r="K9" i="28"/>
  <c r="B20" i="1"/>
  <c r="A16" i="1"/>
  <c r="C26" i="1"/>
  <c r="A22" i="1"/>
  <c r="B34" i="1"/>
  <c r="A35" i="1"/>
  <c r="B39" i="1"/>
  <c r="K25" i="33"/>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5" i="31" s="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25" i="33" s="1"/>
  <c r="O41" i="28"/>
  <c r="K22" i="30"/>
  <c r="O11" i="30"/>
  <c r="O14" i="30"/>
  <c r="K22" i="31"/>
  <c r="M21" i="28"/>
  <c r="M25" i="28" s="1"/>
  <c r="AA13" i="35"/>
  <c r="M51" i="31"/>
  <c r="M43" i="29"/>
  <c r="K50" i="31"/>
  <c r="O51" i="28"/>
  <c r="O52" i="33"/>
  <c r="K42" i="30"/>
  <c r="O52" i="29"/>
  <c r="M52" i="29"/>
  <c r="M50" i="33"/>
  <c r="K21" i="30"/>
  <c r="Q9" i="29"/>
  <c r="Q14" i="29" s="1"/>
  <c r="AA20" i="35"/>
  <c r="Q11" i="29"/>
  <c r="M23" i="29"/>
  <c r="M26" i="29" s="1"/>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25" i="31"/>
  <c r="K25" i="31"/>
  <c r="M25" i="33"/>
  <c r="K14" i="28"/>
  <c r="O14" i="28"/>
  <c r="Q50" i="28"/>
  <c r="Q21" i="28"/>
  <c r="Q12" i="29"/>
  <c r="H26" i="35"/>
  <c r="H25" i="35"/>
  <c r="Q51" i="33"/>
  <c r="A21" i="1"/>
  <c r="S20" i="33"/>
  <c r="S25" i="33" s="1"/>
  <c r="B25" i="1"/>
  <c r="B47" i="1"/>
  <c r="A43" i="1"/>
  <c r="Q41" i="28"/>
  <c r="Q51" i="31"/>
  <c r="Q51" i="30"/>
  <c r="Q9" i="28"/>
  <c r="Q14" i="28" s="1"/>
  <c r="Q42" i="29"/>
  <c r="Q20" i="31"/>
  <c r="Q21" i="33"/>
  <c r="AD30" i="35"/>
  <c r="AD28" i="35"/>
  <c r="Q24" i="29"/>
  <c r="Q53" i="31"/>
  <c r="S50" i="28"/>
  <c r="S52" i="28"/>
  <c r="N28" i="35"/>
  <c r="Q12" i="30"/>
  <c r="S10" i="28"/>
  <c r="H29" i="35"/>
  <c r="S41" i="28"/>
  <c r="S43" i="28"/>
  <c r="AA28" i="35"/>
  <c r="K28" i="35"/>
  <c r="Q44" i="30"/>
  <c r="Q53" i="30"/>
  <c r="E28" i="35"/>
  <c r="S23" i="29"/>
  <c r="Q23" i="31"/>
  <c r="Q23" i="28"/>
  <c r="Q25" i="28" s="1"/>
  <c r="K29" i="35"/>
  <c r="Q12" i="28"/>
  <c r="S52" i="30"/>
  <c r="Q53" i="33"/>
  <c r="S50" i="33"/>
  <c r="Q44" i="28"/>
  <c r="K31" i="35"/>
  <c r="Q9" i="30"/>
  <c r="Q14" i="30" s="1"/>
  <c r="Q41" i="30"/>
  <c r="Q22" i="29"/>
  <c r="S41" i="30"/>
  <c r="H28" i="35"/>
  <c r="N25" i="35"/>
  <c r="S51" i="31"/>
  <c r="Q53" i="28"/>
  <c r="S11" i="29"/>
  <c r="O26" i="29"/>
  <c r="K25" i="30"/>
  <c r="Q20" i="28"/>
  <c r="Q42" i="30"/>
  <c r="Q50" i="31"/>
  <c r="Q42" i="28"/>
  <c r="A24" i="1"/>
  <c r="B28" i="1"/>
  <c r="Q26" i="29"/>
  <c r="Q51" i="28"/>
  <c r="Q50" i="33"/>
  <c r="Q10" i="30"/>
  <c r="AD26" i="35"/>
  <c r="Q10" i="29"/>
  <c r="Q43" i="29"/>
  <c r="Q10" i="28"/>
  <c r="Q23" i="30"/>
  <c r="AA25" i="35"/>
  <c r="Q55" i="29"/>
  <c r="Q20" i="33"/>
  <c r="Q25" i="33" s="1"/>
  <c r="S9" i="28"/>
  <c r="Q52" i="29"/>
  <c r="Q20" i="30"/>
  <c r="Q25" i="30" s="1"/>
  <c r="K25" i="35"/>
  <c r="O25" i="28"/>
  <c r="Q50" i="30"/>
  <c r="Q45" i="29"/>
  <c r="N26" i="35"/>
  <c r="O14" i="29"/>
  <c r="K14" i="30"/>
  <c r="B42" i="1"/>
  <c r="C34" i="1"/>
  <c r="A30" i="1"/>
  <c r="AD25" i="35"/>
  <c r="E25" i="35"/>
  <c r="K26" i="35"/>
  <c r="E26" i="35"/>
  <c r="B46" i="1"/>
  <c r="S22" i="29"/>
  <c r="A28" i="1"/>
  <c r="B32" i="1"/>
  <c r="S52" i="33"/>
  <c r="N31" i="35"/>
  <c r="E29" i="35"/>
  <c r="S53" i="29"/>
  <c r="AN30" i="35"/>
  <c r="E31" i="35"/>
  <c r="AD31" i="35"/>
  <c r="AN31" i="35"/>
  <c r="S11" i="28"/>
  <c r="A25" i="1"/>
  <c r="B29" i="1"/>
  <c r="S20" i="28"/>
  <c r="AA29" i="35"/>
  <c r="C38" i="1"/>
  <c r="A34" i="1"/>
  <c r="AA30" i="35"/>
  <c r="S52" i="31"/>
  <c r="S20" i="31"/>
  <c r="S25" i="31" s="1"/>
  <c r="S11" i="30"/>
  <c r="S51" i="30"/>
  <c r="S51" i="33"/>
  <c r="AD29" i="35"/>
  <c r="N29" i="35"/>
  <c r="S52" i="29"/>
  <c r="S22" i="30"/>
  <c r="S9" i="30"/>
  <c r="S14" i="30" s="1"/>
  <c r="S54" i="29"/>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s="1"/>
  <c r="S43" i="30"/>
  <c r="K30" i="35"/>
  <c r="S22" i="31"/>
  <c r="X29" i="35"/>
  <c r="A47" i="1"/>
  <c r="B51" i="1"/>
  <c r="S20" i="30"/>
  <c r="S50" i="31"/>
  <c r="S25" i="28"/>
  <c r="A51" i="1"/>
  <c r="B55" i="1"/>
  <c r="B50" i="1"/>
  <c r="S14" i="29"/>
  <c r="A29" i="1"/>
  <c r="B33" i="1"/>
  <c r="B36" i="1"/>
  <c r="A32" i="1"/>
  <c r="S25" i="30"/>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AA25" i="36" s="1"/>
  <c r="Q34" i="35"/>
  <c r="Y53" i="33"/>
  <c r="Y21" i="36"/>
  <c r="AA43" i="37"/>
  <c r="H36" i="35"/>
  <c r="W22" i="29"/>
  <c r="X47" i="35"/>
  <c r="Y9" i="36"/>
  <c r="AL42" i="35"/>
  <c r="W41" i="36"/>
  <c r="Y10" i="37"/>
  <c r="W53" i="33"/>
  <c r="W43" i="36"/>
  <c r="AA11" i="36"/>
  <c r="H34" i="35"/>
  <c r="Y23" i="29"/>
  <c r="Y26" i="29" s="1"/>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W25" i="31" s="1"/>
  <c r="H41" i="35"/>
  <c r="U23" i="28"/>
  <c r="U20" i="33"/>
  <c r="U25" i="33" s="1"/>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Y14" i="30" s="1"/>
  <c r="Q40" i="35"/>
  <c r="W21" i="36"/>
  <c r="AA20" i="33"/>
  <c r="S34" i="35"/>
  <c r="Y41" i="30"/>
  <c r="Y23" i="31"/>
  <c r="E41" i="35"/>
  <c r="AN43" i="35"/>
  <c r="AA9" i="37"/>
  <c r="V42" i="35"/>
  <c r="Y20" i="37"/>
  <c r="Y25" i="37" s="1"/>
  <c r="AA50" i="36"/>
  <c r="AA43" i="30"/>
  <c r="N39" i="35"/>
  <c r="K36" i="35"/>
  <c r="E33" i="35"/>
  <c r="Y9" i="37"/>
  <c r="U10" i="37"/>
  <c r="AA52" i="36"/>
  <c r="AA52" i="33"/>
  <c r="U21" i="33"/>
  <c r="V33" i="35"/>
  <c r="U44" i="36"/>
  <c r="Y52" i="37"/>
  <c r="Y43" i="31"/>
  <c r="U41" i="37"/>
  <c r="W44" i="28"/>
  <c r="Y53" i="29"/>
  <c r="W41" i="37"/>
  <c r="W52" i="30"/>
  <c r="AD34" i="35"/>
  <c r="U22" i="29"/>
  <c r="U26" i="29" s="1"/>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5" i="33" s="1"/>
  <c r="Y22" i="33"/>
  <c r="E35" i="35"/>
  <c r="H39" i="35"/>
  <c r="K40" i="35"/>
  <c r="U10" i="30"/>
  <c r="W11" i="30"/>
  <c r="W23" i="31"/>
  <c r="AL37" i="35"/>
  <c r="Y22" i="36"/>
  <c r="W42" i="37"/>
  <c r="Y43" i="30"/>
  <c r="W20" i="28"/>
  <c r="W25" i="28" s="1"/>
  <c r="AA21" i="33"/>
  <c r="Y24" i="29"/>
  <c r="U43" i="33"/>
  <c r="AA21" i="28"/>
  <c r="E34" i="35"/>
  <c r="W23" i="30"/>
  <c r="W25" i="30" s="1"/>
  <c r="AN37" i="35"/>
  <c r="AL43" i="35"/>
  <c r="Y41" i="36"/>
  <c r="U9" i="37"/>
  <c r="U14" i="37" s="1"/>
  <c r="Y41" i="28"/>
  <c r="K43" i="35"/>
  <c r="Y9" i="29"/>
  <c r="W11" i="28"/>
  <c r="AA11" i="31"/>
  <c r="AA14" i="31" s="1"/>
  <c r="AL41" i="35"/>
  <c r="AG38" i="35"/>
  <c r="Y11" i="36"/>
  <c r="U52" i="36"/>
  <c r="E38" i="35"/>
  <c r="W9" i="29"/>
  <c r="W14" i="29"/>
  <c r="U11" i="30"/>
  <c r="X37" i="35"/>
  <c r="Y22" i="37"/>
  <c r="AL36" i="35"/>
  <c r="W22" i="36"/>
  <c r="W25" i="36" s="1"/>
  <c r="AA42" i="33"/>
  <c r="U50" i="33"/>
  <c r="Y52" i="28"/>
  <c r="AA50" i="31"/>
  <c r="Y12" i="28"/>
  <c r="Y20" i="36"/>
  <c r="U9" i="36"/>
  <c r="U14" i="36" s="1"/>
  <c r="U52" i="37"/>
  <c r="W53" i="28"/>
  <c r="H44" i="35"/>
  <c r="AG45" i="35"/>
  <c r="AA42"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51" i="28"/>
  <c r="AG33" i="35"/>
  <c r="AA51" i="33"/>
  <c r="U23" i="29"/>
  <c r="V40" i="35"/>
  <c r="U41" i="33"/>
  <c r="AI47" i="35"/>
  <c r="W12" i="37"/>
  <c r="AI34" i="35"/>
  <c r="W12" i="36"/>
  <c r="W14" i="36" s="1"/>
  <c r="U23" i="37"/>
  <c r="Y43" i="33"/>
  <c r="AL47" i="35"/>
  <c r="U51" i="33"/>
  <c r="U42" i="29"/>
  <c r="AD33" i="35"/>
  <c r="E36" i="35"/>
  <c r="U21" i="30"/>
  <c r="W12" i="29"/>
  <c r="U42" i="37"/>
  <c r="E37" i="35"/>
  <c r="Y22" i="31"/>
  <c r="W11" i="36"/>
  <c r="Y42" i="36"/>
  <c r="Y23" i="30"/>
  <c r="Y25" i="30" s="1"/>
  <c r="Q39" i="35"/>
  <c r="Q44" i="35"/>
  <c r="Y23" i="36"/>
  <c r="Y25" i="36" s="1"/>
  <c r="U11" i="31"/>
  <c r="U14" i="31" s="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AA14" i="36" s="1"/>
  <c r="U11" i="37"/>
  <c r="W50" i="31"/>
  <c r="W52" i="33"/>
  <c r="AD43" i="35"/>
  <c r="AA10" i="37"/>
  <c r="AA41" i="33"/>
  <c r="Y42" i="37"/>
  <c r="W10" i="30"/>
  <c r="W14" i="30" s="1"/>
  <c r="W22" i="31"/>
  <c r="AN46" i="35"/>
  <c r="Y44" i="36"/>
  <c r="Y10" i="31"/>
  <c r="AD45" i="35"/>
  <c r="U22" i="36"/>
  <c r="K35" i="35"/>
  <c r="AA42" i="35"/>
  <c r="Q33" i="35"/>
  <c r="Q42" i="35"/>
  <c r="U11" i="33"/>
  <c r="X45" i="35"/>
  <c r="Y23" i="37"/>
  <c r="Y20" i="28"/>
  <c r="Y25" i="28"/>
  <c r="U21" i="37"/>
  <c r="U42" i="36"/>
  <c r="U41" i="31"/>
  <c r="AA22" i="29"/>
  <c r="AA26" i="29" s="1"/>
  <c r="AA43" i="35"/>
  <c r="AA9" i="31"/>
  <c r="W11" i="33"/>
  <c r="AI43" i="35"/>
  <c r="Y53" i="31"/>
  <c r="N33" i="35"/>
  <c r="W43" i="33"/>
  <c r="N46" i="35"/>
  <c r="K47" i="35"/>
  <c r="AD37" i="35"/>
  <c r="AL35" i="35"/>
  <c r="U20" i="28"/>
  <c r="U25" i="28" s="1"/>
  <c r="N44" i="35"/>
  <c r="AI39" i="35"/>
  <c r="AL46" i="35"/>
  <c r="Y11" i="37"/>
  <c r="Y14" i="37" s="1"/>
  <c r="Y50" i="36"/>
  <c r="AA22" i="30"/>
  <c r="AA20" i="37"/>
  <c r="AA25" i="37" s="1"/>
  <c r="W42" i="33"/>
  <c r="W23" i="33"/>
  <c r="Y53" i="36"/>
  <c r="AA11" i="28"/>
  <c r="AG34" i="35"/>
  <c r="Y42" i="33"/>
  <c r="U52" i="33"/>
  <c r="Y9" i="28"/>
  <c r="U53" i="36"/>
  <c r="W24" i="29"/>
  <c r="W21" i="33"/>
  <c r="C50" i="1"/>
  <c r="A46" i="1"/>
  <c r="W25" i="37"/>
  <c r="W14" i="31"/>
  <c r="Y14" i="28"/>
  <c r="W14" i="28"/>
  <c r="U25" i="36"/>
  <c r="A44" i="1"/>
  <c r="B48" i="1"/>
  <c r="W14" i="33"/>
  <c r="U14" i="33"/>
  <c r="Y14" i="33"/>
  <c r="W14" i="37"/>
  <c r="B62" i="1"/>
  <c r="Y25" i="31"/>
  <c r="U25" i="37"/>
  <c r="U14" i="28"/>
  <c r="U25" i="30"/>
  <c r="Y14" i="31"/>
  <c r="A63" i="1"/>
  <c r="B67" i="1"/>
  <c r="C54" i="1"/>
  <c r="A50" i="1"/>
  <c r="Y14" i="29"/>
  <c r="W25" i="33"/>
  <c r="U14" i="30"/>
  <c r="U25" i="31"/>
  <c r="W26" i="29"/>
  <c r="U14" i="29"/>
  <c r="B45" i="1"/>
  <c r="A41" i="1"/>
  <c r="AC50" i="37"/>
  <c r="AC50" i="30"/>
  <c r="AC41" i="37"/>
  <c r="AC42" i="33"/>
  <c r="AC52" i="37"/>
  <c r="AA44" i="28"/>
  <c r="AC11" i="30"/>
  <c r="AC11" i="33"/>
  <c r="AA24" i="29"/>
  <c r="AA12" i="37"/>
  <c r="AA14" i="37"/>
  <c r="K48" i="35"/>
  <c r="AC43" i="31"/>
  <c r="AA48" i="35"/>
  <c r="AA12" i="30"/>
  <c r="AA14" i="30" s="1"/>
  <c r="AC21" i="30"/>
  <c r="AI48" i="35"/>
  <c r="AA44" i="33"/>
  <c r="AC9" i="36"/>
  <c r="AA53" i="31"/>
  <c r="N48" i="35"/>
  <c r="AC11" i="37"/>
  <c r="AC14" i="37" s="1"/>
  <c r="AA53" i="37"/>
  <c r="AA44" i="31"/>
  <c r="AC43" i="33"/>
  <c r="AC53" i="30"/>
  <c r="AA53" i="28"/>
  <c r="X48" i="35"/>
  <c r="AC42" i="36"/>
  <c r="AC23" i="30"/>
  <c r="AC25" i="30" s="1"/>
  <c r="AC53" i="36"/>
  <c r="AC44" i="28"/>
  <c r="AC51" i="31"/>
  <c r="AC50" i="31"/>
  <c r="AC10" i="31"/>
  <c r="AC14" i="31" s="1"/>
  <c r="AA12" i="36"/>
  <c r="AA53" i="33"/>
  <c r="AC50" i="28"/>
  <c r="S48" i="35"/>
  <c r="V48" i="35"/>
  <c r="AC20" i="33"/>
  <c r="AC25" i="33" s="1"/>
  <c r="AC51" i="33"/>
  <c r="AD48" i="35"/>
  <c r="AC22" i="36"/>
  <c r="AC22" i="33"/>
  <c r="AA23" i="37"/>
  <c r="AC12" i="31"/>
  <c r="AG48" i="35"/>
  <c r="AC20" i="30"/>
  <c r="AC12" i="36"/>
  <c r="AN48" i="35"/>
  <c r="AC51" i="36"/>
  <c r="AC41" i="31"/>
  <c r="AC52" i="31"/>
  <c r="AC51" i="37"/>
  <c r="AC43" i="37"/>
  <c r="AA45" i="29"/>
  <c r="AC11" i="31"/>
  <c r="AC9" i="30"/>
  <c r="AC22" i="37"/>
  <c r="AC12" i="28"/>
  <c r="AC53" i="28"/>
  <c r="AC9" i="33"/>
  <c r="AC14" i="33" s="1"/>
  <c r="AA44" i="37"/>
  <c r="AA23" i="28"/>
  <c r="AA25" i="28" s="1"/>
  <c r="AC9" i="37"/>
  <c r="AC20" i="31"/>
  <c r="AC25" i="31" s="1"/>
  <c r="AC50" i="33"/>
  <c r="AC23" i="36"/>
  <c r="AC9" i="28"/>
  <c r="AC14" i="28" s="1"/>
  <c r="AC20" i="36"/>
  <c r="AC22" i="28"/>
  <c r="AC12" i="37"/>
  <c r="AC20" i="28"/>
  <c r="AC23" i="37"/>
  <c r="AC52" i="28"/>
  <c r="AC41" i="36"/>
  <c r="AC53" i="37"/>
  <c r="AC41" i="28"/>
  <c r="AC42" i="37"/>
  <c r="AC10" i="30"/>
  <c r="AC21" i="31"/>
  <c r="AC11" i="28"/>
  <c r="AC44" i="37"/>
  <c r="AC44" i="33"/>
  <c r="AA12" i="29"/>
  <c r="AA14" i="29"/>
  <c r="AA23" i="36"/>
  <c r="AC51" i="30"/>
  <c r="AC23" i="28"/>
  <c r="AC25" i="28" s="1"/>
  <c r="AC43" i="28"/>
  <c r="AC9" i="31"/>
  <c r="AA23" i="30"/>
  <c r="AA25" i="30" s="1"/>
  <c r="AC41" i="30"/>
  <c r="AC52" i="30"/>
  <c r="AC44" i="31"/>
  <c r="AC53" i="31"/>
  <c r="AA55" i="29"/>
  <c r="AC10" i="33"/>
  <c r="AA12" i="33"/>
  <c r="AA14" i="33" s="1"/>
  <c r="AC12" i="30"/>
  <c r="AC10" i="28"/>
  <c r="AA44" i="30"/>
  <c r="AC44" i="30"/>
  <c r="AC12" i="33"/>
  <c r="AC44" i="36"/>
  <c r="AC10" i="36"/>
  <c r="Q48" i="35"/>
  <c r="AC53" i="33"/>
  <c r="AC42" i="30"/>
  <c r="E48" i="35"/>
  <c r="AC21" i="33"/>
  <c r="AC20" i="37"/>
  <c r="AC10" i="37"/>
  <c r="AC23" i="33"/>
  <c r="AA12" i="28"/>
  <c r="AA14" i="28" s="1"/>
  <c r="AC50" i="36"/>
  <c r="AA53" i="30"/>
  <c r="AC21" i="37"/>
  <c r="AC25" i="37" s="1"/>
  <c r="AC21" i="28"/>
  <c r="AC42" i="28"/>
  <c r="AC23" i="31"/>
  <c r="AC52" i="36"/>
  <c r="AA23" i="33"/>
  <c r="AA25" i="33"/>
  <c r="AA44" i="36"/>
  <c r="AA12" i="31"/>
  <c r="AC22" i="30"/>
  <c r="AC21" i="36"/>
  <c r="AC41" i="33"/>
  <c r="AC22" i="31"/>
  <c r="AC43" i="36"/>
  <c r="H48" i="35"/>
  <c r="AC43" i="30"/>
  <c r="AC52" i="33"/>
  <c r="AC42" i="31"/>
  <c r="AA23" i="31"/>
  <c r="AA25" i="31" s="1"/>
  <c r="AC51" i="28"/>
  <c r="AL48" i="35"/>
  <c r="AA53" i="36"/>
  <c r="AC11" i="36"/>
  <c r="A67" i="1"/>
  <c r="B71" i="1"/>
  <c r="B66" i="1"/>
  <c r="A45" i="1"/>
  <c r="B49" i="1"/>
  <c r="C58" i="1"/>
  <c r="A54" i="1"/>
  <c r="A48" i="1"/>
  <c r="B52" i="1"/>
  <c r="C62" i="1"/>
  <c r="A58" i="1"/>
  <c r="B56" i="1"/>
  <c r="A52" i="1"/>
  <c r="A49" i="1"/>
  <c r="B53" i="1"/>
  <c r="A71" i="1"/>
  <c r="B75" i="1"/>
  <c r="A75" i="1"/>
  <c r="B70" i="1"/>
  <c r="AC25" i="36"/>
  <c r="AC14" i="30"/>
  <c r="AC14" i="36"/>
  <c r="B74" i="1"/>
  <c r="A56" i="1"/>
  <c r="B60" i="1"/>
  <c r="A53" i="1"/>
  <c r="B57" i="1"/>
  <c r="C66" i="1"/>
  <c r="A62" i="1"/>
  <c r="A60" i="1"/>
  <c r="B64" i="1"/>
  <c r="A57" i="1"/>
  <c r="B61" i="1"/>
  <c r="C70" i="1"/>
  <c r="A66" i="1"/>
  <c r="AK20" i="37"/>
  <c r="AK20" i="31"/>
  <c r="AK12" i="30"/>
  <c r="AK11" i="33"/>
  <c r="AK52" i="29"/>
  <c r="AE24" i="29"/>
  <c r="H50" i="35"/>
  <c r="AL59" i="35"/>
  <c r="AG58" i="35"/>
  <c r="AA57" i="35"/>
  <c r="V56" i="35"/>
  <c r="Q55" i="35"/>
  <c r="K54" i="35"/>
  <c r="E53" i="35"/>
  <c r="AL51" i="35"/>
  <c r="AG50" i="35"/>
  <c r="X49" i="35"/>
  <c r="AK22" i="30"/>
  <c r="AK21" i="33"/>
  <c r="AK10" i="36"/>
  <c r="AC53" i="29"/>
  <c r="AC10" i="29"/>
  <c r="H60" i="35"/>
  <c r="AN58" i="35"/>
  <c r="AI57" i="35"/>
  <c r="AD56" i="35"/>
  <c r="X55" i="35"/>
  <c r="S54" i="35"/>
  <c r="N53" i="35"/>
  <c r="H52" i="35"/>
  <c r="AN50" i="35"/>
  <c r="AG49" i="35"/>
  <c r="AK23" i="33"/>
  <c r="AK12" i="36"/>
  <c r="AG11" i="29"/>
  <c r="AI11" i="29"/>
  <c r="AK10" i="29"/>
  <c r="AC11" i="29"/>
  <c r="N60" i="35"/>
  <c r="H59" i="35"/>
  <c r="AN57" i="35"/>
  <c r="AD55" i="35"/>
  <c r="X54" i="35"/>
  <c r="S53"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K53" i="28"/>
  <c r="AK42" i="30"/>
  <c r="AK41" i="28"/>
  <c r="AK21" i="37"/>
  <c r="AK23" i="28"/>
  <c r="AK23" i="31"/>
  <c r="AK11" i="37"/>
  <c r="AI43" i="29"/>
  <c r="AK42" i="29"/>
  <c r="AE22" i="29"/>
  <c r="AG60" i="35"/>
  <c r="AA59" i="35"/>
  <c r="V58" i="35"/>
  <c r="Q57" i="35"/>
  <c r="K56" i="35"/>
  <c r="E55" i="35"/>
  <c r="AL53" i="35"/>
  <c r="AG52" i="35"/>
  <c r="AA51" i="35"/>
  <c r="V50" i="35"/>
  <c r="N49" i="35"/>
  <c r="AK11" i="30"/>
  <c r="AK10" i="33"/>
  <c r="AC24" i="29"/>
  <c r="AN60" i="35"/>
  <c r="AI59" i="35"/>
  <c r="AD58" i="35"/>
  <c r="X57" i="35"/>
  <c r="S56" i="35"/>
  <c r="N55" i="35"/>
  <c r="H54" i="35"/>
  <c r="AN52" i="35"/>
  <c r="AI51" i="35"/>
  <c r="AD50" i="35"/>
  <c r="V49" i="35"/>
  <c r="AK20" i="30"/>
  <c r="AK12" i="33"/>
  <c r="AI9" i="29"/>
  <c r="AK53" i="29"/>
  <c r="AC42" i="29"/>
  <c r="AC9" i="29"/>
  <c r="AN59" i="35"/>
  <c r="AI58" i="35"/>
  <c r="AD57" i="35"/>
  <c r="X56" i="35"/>
  <c r="S55" i="35"/>
  <c r="N54" i="35"/>
  <c r="H53" i="35"/>
  <c r="AN51" i="35"/>
  <c r="AI50" i="35"/>
  <c r="AA49" i="35"/>
  <c r="AK21" i="31"/>
  <c r="Q58" i="35"/>
  <c r="AG53" i="35"/>
  <c r="H49" i="35"/>
  <c r="AG12" i="29"/>
  <c r="Q60" i="35"/>
  <c r="AG55" i="35"/>
  <c r="K51" i="35"/>
  <c r="AL60" i="35"/>
  <c r="Q56" i="35"/>
  <c r="AG51" i="35"/>
  <c r="AK20" i="33"/>
  <c r="AK9" i="36"/>
  <c r="AC55" i="29"/>
  <c r="AC52" i="29"/>
  <c r="AK44" i="28"/>
  <c r="AK50" i="33"/>
  <c r="AC44" i="29"/>
  <c r="AK42" i="28"/>
  <c r="AK44" i="33"/>
  <c r="AK42" i="37"/>
  <c r="AK51" i="31"/>
  <c r="AE44" i="29"/>
  <c r="AK52" i="33"/>
  <c r="AK41" i="30"/>
  <c r="AK50" i="28"/>
  <c r="AK43" i="28"/>
  <c r="AK52" i="30"/>
  <c r="AI22" i="29"/>
  <c r="V60" i="35"/>
  <c r="E57" i="35"/>
  <c r="V52" i="35"/>
  <c r="AK22" i="28"/>
  <c r="AC22" i="29"/>
  <c r="S58" i="35"/>
  <c r="AD52" i="35"/>
  <c r="K49" i="35"/>
  <c r="AI60" i="35"/>
  <c r="S57"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S60" i="35"/>
  <c r="N59" i="35"/>
  <c r="H58" i="35"/>
  <c r="AD54" i="35"/>
  <c r="X53" i="35"/>
  <c r="S52" i="35"/>
  <c r="N51" i="35"/>
  <c r="E50" i="35"/>
  <c r="AK20" i="28"/>
  <c r="AK12" i="31"/>
  <c r="AK23" i="36"/>
  <c r="AG23" i="29"/>
  <c r="AI23" i="29"/>
  <c r="AK22" i="29"/>
  <c r="AC21" i="29"/>
  <c r="X60" i="35"/>
  <c r="S59"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0" i="37"/>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51" i="33"/>
  <c r="AK43" i="37"/>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<sst xmlns="http://schemas.openxmlformats.org/spreadsheetml/2006/main" count="1476" uniqueCount="249">
  <si>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</si>
  <si>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</si>
  <si>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</si>
  <si>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</si>
  <si>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</si>
  <si>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</si>
  <si>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</si>
  <si>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</si>
  <si>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</si>
  <si>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</si>
  <si>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</si>
  <si>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</si>
  <si>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</si>
  <si>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</si>
  <si>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</si>
  <si>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</si>
  <si>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</si>
  <si>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</si>
  <si>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</si>
  <si>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</si>
  <si>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</si>
  <si>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</si>
  <si>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</si>
  <si>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</si>
  <si>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</si>
  <si>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</si>
  <si>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</si>
  <si>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</si>
  <si>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</si>
  <si>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</si>
  <si>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</si>
  <si>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</si>
  <si>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</si>
  <si>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</si>
  <si>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</si>
  <si>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</si>
  <si>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</si>
  <si>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</si>
  <si>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</si>
  <si>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</si>
  <si>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</si>
  <si>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</si>
  <si>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</si>
  <si>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</si>
  <si>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</si>
  <si>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</si>
  <si>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</si>
  <si>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</si>
  <si>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</si>
  <si>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</si>
  <si>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</si>
  <si>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</si>
  <si>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</si>
  <si>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</si>
  <si>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</si>
  <si>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</si>
  <si>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</si>
  <si>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</si>
  <si>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</si>
  <si>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</si>
  <si>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</si>
  <si>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</si>
  <si>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</si>
  <si>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</si>
  <si>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</si>
  <si>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</si>
  <si>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</si>
  <si>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</si>
  <si>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</si>
  <si>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</si>
  <si>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</si>
  <si>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</si>
  <si>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</si>
  <si>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</si>
  <si>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</si>
  <si>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</si>
  <si>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</si>
  <si>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</si>
  <si>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</si>
  <si>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</si>
  <si>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</si>
  <si>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</si>
  <si>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</si>
  <si>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</si>
  <si>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</si>
  <si>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</si>
  <si>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</si>
  <si>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</si>
  <si>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</si>
  <si>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</si>
  <si>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</si>
  <si>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</si>
  <si>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</si>
  <si>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</si>
  <si>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</si>
  <si>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</si>
  <si>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</si>
  <si>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</si>
  <si>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</si>
  <si>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</si>
  <si>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</si>
  <si>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</si>
  <si>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</si>
  <si>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</si>
  <si>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</si>
  <si>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</si>
  <si>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</si>
  <si>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</si>
  <si>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</si>
  <si>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</si>
  <si>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</si>
  <si>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</si>
  <si>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</si>
  <si>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</si>
  <si>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</si>
  <si>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</si>
  <si>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</si>
  <si>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</si>
  <si>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</si>
  <si>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</si>
  <si>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</si>
  <si>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</si>
  <si>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</si>
  <si>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</si>
  <si>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</si>
  <si>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</si>
  <si>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</si>
  <si>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</si>
  <si>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</si>
  <si>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</si>
  <si>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</si>
  <si>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</si>
  <si>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</si>
  <si>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</si>
  <si>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</si>
  <si>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</si>
  <si>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</si>
  <si>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</si>
  <si>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</si>
  <si>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</si>
  <si>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</si>
  <si>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</si>
  <si>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</si>
  <si>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</si>
  <si>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</si>
  <si>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</si>
  <si>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</si>
  <si>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</si>
  <si>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</si>
  <si>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</si>
  <si>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</si>
  <si>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</si>
  <si>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</si>
  <si>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</si>
  <si>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</si>
  <si>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</si>
  <si>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</si>
  <si>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</si>
  <si>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</si>
  <si>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</si>
  <si>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</si>
  <si>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</si>
  <si>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</si>
  <si>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</si>
  <si>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</si>
  <si>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</si>
  <si>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</si>
  <si>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</si>
  <si>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</si>
  <si>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</si>
  <si>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</si>
  <si>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</si>
  <si>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</si>
  <si>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</si>
  <si>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</si>
  <si>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</si>
  <si>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</si>
  <si>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</si>
  <si>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</si>
  <si>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</si>
  <si>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</si>
  <si>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</si>
  <si>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</si>
  <si>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</si>
  <si>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</si>
  <si>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</si>
  <si>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</si>
  <si>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</si>
  <si>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</si>
  <si>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</si>
  <si>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</si>
  <si>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</si>
  <si>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</si>
  <si>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</si>
  <si>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</si>
  <si>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</si>
  <si>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</si>
  <si>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</si>
  <si>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</si>
  <si>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</si>
  <si>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</si>
  <si>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</si>
  <si>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</si>
  <si>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</si>
  <si>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</si>
  <si>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</si>
  <si>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</si>
  <si>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</si>
  <si>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</si>
  <si>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</si>
  <si>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</si>
  <si>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</si>
  <si>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</si>
  <si>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</si>
  <si>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</si>
  <si>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</si>
  <si>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</si>
  <si>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</si>
  <si>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</si>
  <si>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</si>
  <si>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</si>
  <si>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</si>
  <si>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</si>
  <si>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</si>
  <si>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</si>
  <si>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</si>
  <si>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</si>
  <si>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</si>
  <si>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</si>
  <si>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</si>
  <si>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</si>
  <si>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</si>
  <si>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</si>
  <si>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</si>
  <si>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</si>
  <si>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</si>
  <si>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</si>
  <si>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</si>
  <si>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</si>
  <si>
    <t>Järnvägstransporter 2015 kvartal 1</t>
  </si>
  <si>
    <t>Railway transport 2015, quarter 1</t>
  </si>
  <si>
    <r>
      <t xml:space="preserve">Publiceringsdatum: </t>
    </r>
    <r>
      <rPr>
        <sz val="8"/>
        <rFont val="Arial"/>
        <family val="2"/>
      </rPr>
      <t>2015-06-10</t>
    </r>
  </si>
  <si>
    <t>Kontaktpersoner:</t>
  </si>
  <si>
    <t>Trafikverket (producent):</t>
  </si>
  <si>
    <t>Anders Broberg</t>
  </si>
  <si>
    <t>Rapporterat underlag om godstransporter är ofullständigt för kvartal 1 2015.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för kvartal 1 2015. Dessa dubbelräkningar har till största delen kunnat identifieras och avräknas varför uppgifterna om godsmängder inte är behäftade med samma osäkerhet som transportarbetet. På grund av detta bör statistiken betraktas som osäker och jämförelser mellan kvartalen och med tidigare år göras med försiktighet.</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</si>
  <si>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</si>
  <si>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k</t>
  </si>
  <si>
    <t>Statistik 2015:14</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</si>
</sst>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9">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9"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'-RÅDATA_KVARTAL-'!$H$36:$H$52</c:f>
              <c:numCache>
                <c:formatCode>#,##0</c:formatCode>
                <c:ptCount val="17"/>
                <c:pt idx="0">
                  <c:v>45.979371815083326</c:v>
                </c:pt>
                <c:pt idx="1">
                  <c:v>46.664152184058388</c:v>
                </c:pt>
                <c:pt idx="2">
                  <c:v>45.658277731005491</c:v>
                </c:pt>
                <c:pt idx="3">
                  <c:v>48.75295605187943</c:v>
                </c:pt>
                <c:pt idx="4">
                  <c:v>48.213810622995233</c:v>
                </c:pt>
                <c:pt idx="5">
                  <c:v>48.25033275387068</c:v>
                </c:pt>
                <c:pt idx="6">
                  <c:v>46.214981386504512</c:v>
                </c:pt>
                <c:pt idx="7">
                  <c:v>50.483969799049419</c:v>
                </c:pt>
                <c:pt idx="8">
                  <c:v>49.39819597881511</c:v>
                </c:pt>
                <c:pt idx="9">
                  <c:v>50.535144629170297</c:v>
                </c:pt>
                <c:pt idx="10">
                  <c:v>48.276353903639439</c:v>
                </c:pt>
                <c:pt idx="11">
                  <c:v>52.253829376998986</c:v>
                </c:pt>
                <c:pt idx="12">
                  <c:v>51.016424939755602</c:v>
                </c:pt>
                <c:pt idx="13">
                  <c:v>51.141702225298978</c:v>
                </c:pt>
                <c:pt idx="14">
                  <c:v>48.932833337231152</c:v>
                </c:pt>
                <c:pt idx="15">
                  <c:v>54.39184206266895</c:v>
                </c:pt>
                <c:pt idx="16">
                  <c:v>52.852353686989709</c:v>
                </c:pt>
              </c:numCache>
            </c:numRef>
          </c:val>
        </c:ser>
        <c:dLbls>
          <c:showLegendKey val="0"/>
          <c:showVal val="0"/>
          <c:showCatName val="0"/>
          <c:showSerName val="0"/>
          <c:showPercent val="0"/>
          <c:showBubbleSize val="0"/>
        </c:dLbls>
        <c:gapWidth val="150"/>
        <c:axId val="189438896"/>
        <c:axId val="18943928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'-RÅDATA_KVARTAL-'!$V$36:$V$52</c:f>
              <c:numCache>
                <c:formatCode>#,##0</c:formatCode>
                <c:ptCount val="17"/>
                <c:pt idx="0">
                  <c:v>181.39709079628221</c:v>
                </c:pt>
                <c:pt idx="1">
                  <c:v>183.05668633340272</c:v>
                </c:pt>
                <c:pt idx="2">
                  <c:v>185.68850863581886</c:v>
                </c:pt>
                <c:pt idx="3">
                  <c:v>187.05475778202663</c:v>
                </c:pt>
                <c:pt idx="4">
                  <c:v>189.28919658993854</c:v>
                </c:pt>
                <c:pt idx="5">
                  <c:v>190.87537715975083</c:v>
                </c:pt>
                <c:pt idx="6">
                  <c:v>191.43208081524986</c:v>
                </c:pt>
                <c:pt idx="7">
                  <c:v>193.16309456241984</c:v>
                </c:pt>
                <c:pt idx="8">
                  <c:v>194.34747991823974</c:v>
                </c:pt>
                <c:pt idx="9">
                  <c:v>196.63229179353937</c:v>
                </c:pt>
                <c:pt idx="10">
                  <c:v>198.69366431067425</c:v>
                </c:pt>
                <c:pt idx="11">
                  <c:v>200.46352388862383</c:v>
                </c:pt>
                <c:pt idx="12">
                  <c:v>202.08175284956434</c:v>
                </c:pt>
                <c:pt idx="13">
                  <c:v>202.68831044569302</c:v>
                </c:pt>
                <c:pt idx="14">
                  <c:v>203.34478987928472</c:v>
                </c:pt>
                <c:pt idx="15">
                  <c:v>205.48280256495468</c:v>
                </c:pt>
                <c:pt idx="16">
                  <c:v>207.31873131218879</c:v>
                </c:pt>
              </c:numCache>
            </c:numRef>
          </c:val>
          <c:smooth val="0"/>
        </c:ser>
        <c:dLbls>
          <c:showLegendKey val="0"/>
          <c:showVal val="0"/>
          <c:showCatName val="0"/>
          <c:showSerName val="0"/>
          <c:showPercent val="0"/>
          <c:showBubbleSize val="0"/>
        </c:dLbls>
        <c:marker val="1"/>
        <c:smooth val="0"/>
        <c:axId val="186411920"/>
        <c:axId val="189429880"/>
      </c:lineChart>
      <c:catAx>
        <c:axId val="189438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89439288"/>
        <c:crosses val="autoZero"/>
        <c:auto val="0"/>
        <c:lblAlgn val="ctr"/>
        <c:lblOffset val="100"/>
        <c:tickLblSkip val="1"/>
        <c:tickMarkSkip val="1"/>
        <c:noMultiLvlLbl val="0"/>
      </c:catAx>
      <c:valAx>
        <c:axId val="18943928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89438896"/>
        <c:crosses val="autoZero"/>
        <c:crossBetween val="between"/>
      </c:valAx>
      <c:valAx>
        <c:axId val="189429880"/>
        <c:scaling>
          <c:orientation val="minMax"/>
          <c:max val="240"/>
        </c:scaling>
        <c:delete val="0"/>
        <c:axPos val="r"/>
        <c:numFmt formatCode="#,##0" sourceLinked="1"/>
        <c:majorTickMark val="out"/>
        <c:minorTickMark val="none"/>
        <c:tickLblPos val="nextTo"/>
        <c:txPr>
          <a:bodyPr/>
          <a:lstStyle/>
          <a:p>
            <a:pPr>
              <a:defRPr sz="800"/>
            </a:pPr>
            <a:endParaRPr lang="sv-SE"/>
          </a:p>
        </c:txPr>
        <c:crossAx val="186411920"/>
        <c:crosses val="max"/>
        <c:crossBetween val="between"/>
        <c:majorUnit val="40"/>
      </c:valAx>
      <c:catAx>
        <c:axId val="186411920"/>
        <c:scaling>
          <c:orientation val="minMax"/>
        </c:scaling>
        <c:delete val="1"/>
        <c:axPos val="b"/>
        <c:numFmt formatCode="General" sourceLinked="1"/>
        <c:majorTickMark val="out"/>
        <c:minorTickMark val="none"/>
        <c:tickLblPos val="none"/>
        <c:crossAx val="189429880"/>
        <c:crosses val="autoZero"/>
        <c:auto val="0"/>
        <c:lblAlgn val="ctr"/>
        <c:lblOffset val="100"/>
        <c:noMultiLvlLbl val="0"/>
      </c:cat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'-RÅDATA_KVARTAL-'!$I$36:$I$52</c:f>
              <c:numCache>
                <c:formatCode>#,##0</c:formatCode>
                <c:ptCount val="17"/>
                <c:pt idx="0">
                  <c:v>2738.515246655274</c:v>
                </c:pt>
                <c:pt idx="1">
                  <c:v>2867.1148942773552</c:v>
                </c:pt>
                <c:pt idx="2">
                  <c:v>2817.7336484402344</c:v>
                </c:pt>
                <c:pt idx="3">
                  <c:v>2955.1125546413941</c:v>
                </c:pt>
                <c:pt idx="4">
                  <c:v>2874.329893388247</c:v>
                </c:pt>
                <c:pt idx="5">
                  <c:v>2939.7765651112804</c:v>
                </c:pt>
                <c:pt idx="6">
                  <c:v>2900.6382680223733</c:v>
                </c:pt>
                <c:pt idx="7">
                  <c:v>3077.393279668644</c:v>
                </c:pt>
                <c:pt idx="8">
                  <c:v>2902.2837867437133</c:v>
                </c:pt>
                <c:pt idx="9">
                  <c:v>3018.9715864762215</c:v>
                </c:pt>
                <c:pt idx="10">
                  <c:v>2936.2135619280766</c:v>
                </c:pt>
                <c:pt idx="11">
                  <c:v>3000.0413928017228</c:v>
                </c:pt>
                <c:pt idx="12">
                  <c:v>2926.8735312149079</c:v>
                </c:pt>
                <c:pt idx="13">
                  <c:v>3051.3451188291606</c:v>
                </c:pt>
                <c:pt idx="14">
                  <c:v>2975.5871052946191</c:v>
                </c:pt>
                <c:pt idx="15">
                  <c:v>3072.9350793010994</c:v>
                </c:pt>
                <c:pt idx="16">
                  <c:v>3023.4309035739989</c:v>
                </c:pt>
              </c:numCache>
            </c:numRef>
          </c:val>
        </c:ser>
        <c:dLbls>
          <c:showLegendKey val="0"/>
          <c:showVal val="0"/>
          <c:showCatName val="0"/>
          <c:showSerName val="0"/>
          <c:showPercent val="0"/>
          <c:showBubbleSize val="0"/>
        </c:dLbls>
        <c:gapWidth val="150"/>
        <c:axId val="377081592"/>
        <c:axId val="3770819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'-RÅDATA_KVARTAL-'!$W$36:$W$52</c:f>
              <c:numCache>
                <c:formatCode>#,##0</c:formatCode>
                <c:ptCount val="17"/>
                <c:pt idx="0">
                  <c:v>11229.434671731889</c:v>
                </c:pt>
                <c:pt idx="1">
                  <c:v>11254.40457031523</c:v>
                </c:pt>
                <c:pt idx="2">
                  <c:v>11332.872478474363</c:v>
                </c:pt>
                <c:pt idx="3">
                  <c:v>11378.47634401426</c:v>
                </c:pt>
                <c:pt idx="4">
                  <c:v>11514.290990747231</c:v>
                </c:pt>
                <c:pt idx="5">
                  <c:v>11586.952661581156</c:v>
                </c:pt>
                <c:pt idx="6">
                  <c:v>11669.857281163295</c:v>
                </c:pt>
                <c:pt idx="7">
                  <c:v>11792.138006190546</c:v>
                </c:pt>
                <c:pt idx="8">
                  <c:v>11820.091899546011</c:v>
                </c:pt>
                <c:pt idx="9">
                  <c:v>11899.286920910952</c:v>
                </c:pt>
                <c:pt idx="10">
                  <c:v>11934.862214816656</c:v>
                </c:pt>
                <c:pt idx="11">
                  <c:v>11857.510327949734</c:v>
                </c:pt>
                <c:pt idx="12">
                  <c:v>11882.100072420928</c:v>
                </c:pt>
                <c:pt idx="13">
                  <c:v>11914.473604773868</c:v>
                </c:pt>
                <c:pt idx="14">
                  <c:v>11953.84714814041</c:v>
                </c:pt>
                <c:pt idx="15">
                  <c:v>12026.740834639788</c:v>
                </c:pt>
                <c:pt idx="16">
                  <c:v>12123.298206998878</c:v>
                </c:pt>
              </c:numCache>
            </c:numRef>
          </c:val>
          <c:smooth val="0"/>
        </c:ser>
        <c:dLbls>
          <c:showLegendKey val="0"/>
          <c:showVal val="0"/>
          <c:showCatName val="0"/>
          <c:showSerName val="0"/>
          <c:showPercent val="0"/>
          <c:showBubbleSize val="0"/>
        </c:dLbls>
        <c:marker val="1"/>
        <c:smooth val="0"/>
        <c:axId val="377082376"/>
        <c:axId val="377082768"/>
      </c:lineChart>
      <c:catAx>
        <c:axId val="377081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1984"/>
        <c:crosses val="autoZero"/>
        <c:auto val="0"/>
        <c:lblAlgn val="ctr"/>
        <c:lblOffset val="100"/>
        <c:tickLblSkip val="1"/>
        <c:tickMarkSkip val="1"/>
        <c:noMultiLvlLbl val="0"/>
      </c:catAx>
      <c:valAx>
        <c:axId val="377081984"/>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1592"/>
        <c:crosses val="autoZero"/>
        <c:crossBetween val="between"/>
      </c:valAx>
      <c:catAx>
        <c:axId val="377082376"/>
        <c:scaling>
          <c:orientation val="minMax"/>
        </c:scaling>
        <c:delete val="1"/>
        <c:axPos val="b"/>
        <c:numFmt formatCode="General" sourceLinked="1"/>
        <c:majorTickMark val="out"/>
        <c:minorTickMark val="none"/>
        <c:tickLblPos val="none"/>
        <c:crossAx val="377082768"/>
        <c:crosses val="autoZero"/>
        <c:auto val="0"/>
        <c:lblAlgn val="ctr"/>
        <c:lblOffset val="100"/>
        <c:noMultiLvlLbl val="0"/>
      </c:catAx>
      <c:valAx>
        <c:axId val="377082768"/>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237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'-RÅDATA_KVARTAL-'!$D$36:$D$52</c:f>
              <c:numCache>
                <c:formatCode>#,##0</c:formatCode>
                <c:ptCount val="17"/>
                <c:pt idx="0">
                  <c:v>17077.753193770859</c:v>
                </c:pt>
                <c:pt idx="1">
                  <c:v>17564.602990990428</c:v>
                </c:pt>
                <c:pt idx="2">
                  <c:v>16470.51461644379</c:v>
                </c:pt>
                <c:pt idx="3">
                  <c:v>16793.813988163394</c:v>
                </c:pt>
                <c:pt idx="4">
                  <c:v>16927.734980909852</c:v>
                </c:pt>
                <c:pt idx="5">
                  <c:v>15787.92369051694</c:v>
                </c:pt>
                <c:pt idx="6">
                  <c:v>16503.473587991499</c:v>
                </c:pt>
                <c:pt idx="7">
                  <c:v>16569.563162011087</c:v>
                </c:pt>
                <c:pt idx="8">
                  <c:v>16072.217443639069</c:v>
                </c:pt>
                <c:pt idx="9">
                  <c:v>16100.045440761342</c:v>
                </c:pt>
                <c:pt idx="10">
                  <c:v>17062.958263308283</c:v>
                </c:pt>
                <c:pt idx="11">
                  <c:v>17811.356636462238</c:v>
                </c:pt>
                <c:pt idx="12">
                  <c:v>17146.805340773608</c:v>
                </c:pt>
                <c:pt idx="13">
                  <c:v>17105.17899356216</c:v>
                </c:pt>
                <c:pt idx="14">
                  <c:v>16579.66335418278</c:v>
                </c:pt>
                <c:pt idx="15">
                  <c:v>17203.241801579003</c:v>
                </c:pt>
                <c:pt idx="16">
                  <c:v>16845.978519020988</c:v>
                </c:pt>
              </c:numCache>
            </c:numRef>
          </c:val>
        </c:ser>
        <c:dLbls>
          <c:showLegendKey val="0"/>
          <c:showVal val="0"/>
          <c:showCatName val="0"/>
          <c:showSerName val="0"/>
          <c:showPercent val="0"/>
          <c:showBubbleSize val="0"/>
        </c:dLbls>
        <c:gapWidth val="150"/>
        <c:axId val="189436936"/>
        <c:axId val="3770831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'-RÅDATA_KVARTAL-'!$R$36:$R$52</c:f>
              <c:numCache>
                <c:formatCode>#,##0</c:formatCode>
                <c:ptCount val="17"/>
                <c:pt idx="0">
                  <c:v>69185.432360216306</c:v>
                </c:pt>
                <c:pt idx="1">
                  <c:v>69451.468865365139</c:v>
                </c:pt>
                <c:pt idx="2">
                  <c:v>68734.10234880558</c:v>
                </c:pt>
                <c:pt idx="3">
                  <c:v>67906.684789368475</c:v>
                </c:pt>
                <c:pt idx="4">
                  <c:v>67756.666576507472</c:v>
                </c:pt>
                <c:pt idx="5">
                  <c:v>65979.987276033979</c:v>
                </c:pt>
                <c:pt idx="6">
                  <c:v>66012.946247581684</c:v>
                </c:pt>
                <c:pt idx="7">
                  <c:v>65788.69542142938</c:v>
                </c:pt>
                <c:pt idx="8">
                  <c:v>64933.177884158598</c:v>
                </c:pt>
                <c:pt idx="9">
                  <c:v>65245.299634403003</c:v>
                </c:pt>
                <c:pt idx="10">
                  <c:v>65804.784309719777</c:v>
                </c:pt>
                <c:pt idx="11">
                  <c:v>67046.577784170935</c:v>
                </c:pt>
                <c:pt idx="12">
                  <c:v>68121.165681305472</c:v>
                </c:pt>
                <c:pt idx="13">
                  <c:v>69126.299234106293</c:v>
                </c:pt>
                <c:pt idx="14">
                  <c:v>68643.004324980779</c:v>
                </c:pt>
                <c:pt idx="15">
                  <c:v>68034.889490097543</c:v>
                </c:pt>
                <c:pt idx="16">
                  <c:v>67734.062668344937</c:v>
                </c:pt>
              </c:numCache>
            </c:numRef>
          </c:val>
          <c:smooth val="0"/>
        </c:ser>
        <c:dLbls>
          <c:showLegendKey val="0"/>
          <c:showVal val="0"/>
          <c:showCatName val="0"/>
          <c:showSerName val="0"/>
          <c:showPercent val="0"/>
          <c:showBubbleSize val="0"/>
        </c:dLbls>
        <c:marker val="1"/>
        <c:smooth val="0"/>
        <c:axId val="377083552"/>
        <c:axId val="377083944"/>
      </c:lineChart>
      <c:catAx>
        <c:axId val="189436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3160"/>
        <c:crosses val="autoZero"/>
        <c:auto val="0"/>
        <c:lblAlgn val="ctr"/>
        <c:lblOffset val="100"/>
        <c:tickLblSkip val="1"/>
        <c:tickMarkSkip val="1"/>
        <c:noMultiLvlLbl val="0"/>
      </c:catAx>
      <c:valAx>
        <c:axId val="37708316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89436936"/>
        <c:crosses val="autoZero"/>
        <c:crossBetween val="between"/>
        <c:minorUnit val="400"/>
      </c:valAx>
      <c:catAx>
        <c:axId val="377083552"/>
        <c:scaling>
          <c:orientation val="minMax"/>
        </c:scaling>
        <c:delete val="1"/>
        <c:axPos val="b"/>
        <c:numFmt formatCode="General" sourceLinked="1"/>
        <c:majorTickMark val="out"/>
        <c:minorTickMark val="none"/>
        <c:tickLblPos val="none"/>
        <c:crossAx val="377083944"/>
        <c:crosses val="autoZero"/>
        <c:auto val="0"/>
        <c:lblAlgn val="ctr"/>
        <c:lblOffset val="100"/>
        <c:noMultiLvlLbl val="0"/>
      </c:catAx>
      <c:valAx>
        <c:axId val="377083944"/>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3552"/>
        <c:crosses val="max"/>
        <c:crossBetween val="between"/>
        <c:majorUnit val="8000"/>
        <c:minorUnit val="16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'-RÅDATA_KVARTAL-'!$F$36:$F$52</c:f>
              <c:numCache>
                <c:formatCode>#,##0</c:formatCode>
                <c:ptCount val="17"/>
                <c:pt idx="0">
                  <c:v>10049.668193770856</c:v>
                </c:pt>
                <c:pt idx="1">
                  <c:v>10131.665990990428</c:v>
                </c:pt>
                <c:pt idx="2">
                  <c:v>9078.3556164437887</c:v>
                </c:pt>
                <c:pt idx="3">
                  <c:v>9316.5549881633924</c:v>
                </c:pt>
                <c:pt idx="4">
                  <c:v>9766.2449809098525</c:v>
                </c:pt>
                <c:pt idx="5">
                  <c:v>9478.0326905169404</c:v>
                </c:pt>
                <c:pt idx="6">
                  <c:v>8790.3665879914988</c:v>
                </c:pt>
                <c:pt idx="7">
                  <c:v>8698.2901620110879</c:v>
                </c:pt>
                <c:pt idx="8">
                  <c:v>9419.9134436390705</c:v>
                </c:pt>
                <c:pt idx="9">
                  <c:v>9687.0369407613434</c:v>
                </c:pt>
                <c:pt idx="10">
                  <c:v>9429.3572633082822</c:v>
                </c:pt>
                <c:pt idx="11">
                  <c:v>9705.7556364622396</c:v>
                </c:pt>
                <c:pt idx="12">
                  <c:v>10283.241340773608</c:v>
                </c:pt>
                <c:pt idx="13">
                  <c:v>10152.42699356216</c:v>
                </c:pt>
                <c:pt idx="14">
                  <c:v>9146.1443541827794</c:v>
                </c:pt>
                <c:pt idx="15">
                  <c:v>9854.9738015790026</c:v>
                </c:pt>
                <c:pt idx="16">
                  <c:v>9913.778879020987</c:v>
                </c:pt>
              </c:numCache>
            </c:numRef>
          </c:val>
        </c:ser>
        <c:dLbls>
          <c:showLegendKey val="0"/>
          <c:showVal val="0"/>
          <c:showCatName val="0"/>
          <c:showSerName val="0"/>
          <c:showPercent val="0"/>
          <c:showBubbleSize val="0"/>
        </c:dLbls>
        <c:gapWidth val="150"/>
        <c:axId val="377084728"/>
        <c:axId val="3770851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'-RÅDATA_KVARTAL-'!$T$36:$T$52</c:f>
              <c:numCache>
                <c:formatCode>#,##0</c:formatCode>
                <c:ptCount val="17"/>
                <c:pt idx="0">
                  <c:v>39096.809360216314</c:v>
                </c:pt>
                <c:pt idx="1">
                  <c:v>39442.504865365139</c:v>
                </c:pt>
                <c:pt idx="2">
                  <c:v>39166.869348805572</c:v>
                </c:pt>
                <c:pt idx="3">
                  <c:v>38576.244789368466</c:v>
                </c:pt>
                <c:pt idx="4">
                  <c:v>38292.821576507464</c:v>
                </c:pt>
                <c:pt idx="5">
                  <c:v>37639.188276033979</c:v>
                </c:pt>
                <c:pt idx="6">
                  <c:v>37351.199247581688</c:v>
                </c:pt>
                <c:pt idx="7">
                  <c:v>36732.934421429381</c:v>
                </c:pt>
                <c:pt idx="8">
                  <c:v>36386.602884158594</c:v>
                </c:pt>
                <c:pt idx="9">
                  <c:v>36595.607134402999</c:v>
                </c:pt>
                <c:pt idx="10">
                  <c:v>37234.597809719788</c:v>
                </c:pt>
                <c:pt idx="11">
                  <c:v>38242.06328417093</c:v>
                </c:pt>
                <c:pt idx="12">
                  <c:v>39105.391181305473</c:v>
                </c:pt>
                <c:pt idx="13">
                  <c:v>39570.781234106296</c:v>
                </c:pt>
                <c:pt idx="14">
                  <c:v>39287.568324980784</c:v>
                </c:pt>
                <c:pt idx="15">
                  <c:v>39436.786490097547</c:v>
                </c:pt>
                <c:pt idx="16">
                  <c:v>39067.324028344927</c:v>
                </c:pt>
              </c:numCache>
            </c:numRef>
          </c:val>
          <c:smooth val="0"/>
        </c:ser>
        <c:dLbls>
          <c:showLegendKey val="0"/>
          <c:showVal val="0"/>
          <c:showCatName val="0"/>
          <c:showSerName val="0"/>
          <c:showPercent val="0"/>
          <c:showBubbleSize val="0"/>
        </c:dLbls>
        <c:marker val="1"/>
        <c:smooth val="0"/>
        <c:axId val="377085512"/>
        <c:axId val="377085904"/>
      </c:lineChart>
      <c:catAx>
        <c:axId val="377084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5120"/>
        <c:crosses val="autoZero"/>
        <c:auto val="0"/>
        <c:lblAlgn val="ctr"/>
        <c:lblOffset val="100"/>
        <c:tickLblSkip val="1"/>
        <c:tickMarkSkip val="1"/>
        <c:noMultiLvlLbl val="0"/>
      </c:catAx>
      <c:valAx>
        <c:axId val="377085120"/>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4728"/>
        <c:crosses val="autoZero"/>
        <c:crossBetween val="between"/>
      </c:valAx>
      <c:catAx>
        <c:axId val="377085512"/>
        <c:scaling>
          <c:orientation val="minMax"/>
        </c:scaling>
        <c:delete val="1"/>
        <c:axPos val="b"/>
        <c:numFmt formatCode="General" sourceLinked="1"/>
        <c:majorTickMark val="out"/>
        <c:minorTickMark val="none"/>
        <c:tickLblPos val="none"/>
        <c:crossAx val="377085904"/>
        <c:crosses val="autoZero"/>
        <c:auto val="0"/>
        <c:lblAlgn val="ctr"/>
        <c:lblOffset val="100"/>
        <c:noMultiLvlLbl val="0"/>
      </c:catAx>
      <c:valAx>
        <c:axId val="37708590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5512"/>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'-RÅDATA_KVARTAL-'!$E$36:$E$52</c:f>
              <c:numCache>
                <c:formatCode>#,##0</c:formatCode>
                <c:ptCount val="17"/>
                <c:pt idx="0">
                  <c:v>5884.8666702746377</c:v>
                </c:pt>
                <c:pt idx="1">
                  <c:v>6001.151396710914</c:v>
                </c:pt>
                <c:pt idx="2">
                  <c:v>5455.124675167719</c:v>
                </c:pt>
                <c:pt idx="3">
                  <c:v>5523.1709321962271</c:v>
                </c:pt>
                <c:pt idx="4">
                  <c:v>5769.7242172605602</c:v>
                </c:pt>
                <c:pt idx="5">
                  <c:v>5521.3071628763773</c:v>
                </c:pt>
                <c:pt idx="6">
                  <c:v>5376.5776363061623</c:v>
                </c:pt>
                <c:pt idx="7">
                  <c:v>5375.0306343112634</c:v>
                </c:pt>
                <c:pt idx="8">
                  <c:v>5227.648135483716</c:v>
                </c:pt>
                <c:pt idx="9">
                  <c:v>5161.7717036274762</c:v>
                </c:pt>
                <c:pt idx="10">
                  <c:v>5111.0130281038028</c:v>
                </c:pt>
                <c:pt idx="11">
                  <c:v>5469.5416441873585</c:v>
                </c:pt>
                <c:pt idx="12">
                  <c:v>5364.5777218960502</c:v>
                </c:pt>
                <c:pt idx="13">
                  <c:v>5397.4752614078698</c:v>
                </c:pt>
                <c:pt idx="14">
                  <c:v>5026.7287728103702</c:v>
                </c:pt>
                <c:pt idx="15">
                  <c:v>5507.5466629955654</c:v>
                </c:pt>
                <c:pt idx="16">
                  <c:v>5265.369515744801</c:v>
                </c:pt>
              </c:numCache>
            </c:numRef>
          </c:val>
        </c:ser>
        <c:dLbls>
          <c:showLegendKey val="0"/>
          <c:showVal val="0"/>
          <c:showCatName val="0"/>
          <c:showSerName val="0"/>
          <c:showPercent val="0"/>
          <c:showBubbleSize val="0"/>
        </c:dLbls>
        <c:gapWidth val="150"/>
        <c:axId val="377087080"/>
        <c:axId val="3770874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'-RÅDATA_KVARTAL-'!$S$36:$S$52</c:f>
              <c:numCache>
                <c:formatCode>#,##0</c:formatCode>
                <c:ptCount val="17"/>
                <c:pt idx="0">
                  <c:v>23712.524010858393</c:v>
                </c:pt>
                <c:pt idx="1">
                  <c:v>23635.93158375199</c:v>
                </c:pt>
                <c:pt idx="2">
                  <c:v>23335.930923655673</c:v>
                </c:pt>
                <c:pt idx="3">
                  <c:v>22864.313674349498</c:v>
                </c:pt>
                <c:pt idx="4">
                  <c:v>22749.171221335419</c:v>
                </c:pt>
                <c:pt idx="5">
                  <c:v>22269.326987500885</c:v>
                </c:pt>
                <c:pt idx="6">
                  <c:v>22190.779948639331</c:v>
                </c:pt>
                <c:pt idx="7">
                  <c:v>22042.639650754365</c:v>
                </c:pt>
                <c:pt idx="8">
                  <c:v>21500.563568977519</c:v>
                </c:pt>
                <c:pt idx="9">
                  <c:v>21141.028109728617</c:v>
                </c:pt>
                <c:pt idx="10">
                  <c:v>20875.463501526261</c:v>
                </c:pt>
                <c:pt idx="11">
                  <c:v>20969.974511402354</c:v>
                </c:pt>
                <c:pt idx="12">
                  <c:v>21106.904097814688</c:v>
                </c:pt>
                <c:pt idx="13">
                  <c:v>21342.607655595079</c:v>
                </c:pt>
                <c:pt idx="14">
                  <c:v>21258.323400301648</c:v>
                </c:pt>
                <c:pt idx="15">
                  <c:v>21296.328419109857</c:v>
                </c:pt>
                <c:pt idx="16">
                  <c:v>21197.120212958609</c:v>
                </c:pt>
              </c:numCache>
            </c:numRef>
          </c:val>
          <c:smooth val="0"/>
        </c:ser>
        <c:dLbls>
          <c:showLegendKey val="0"/>
          <c:showVal val="0"/>
          <c:showCatName val="0"/>
          <c:showSerName val="0"/>
          <c:showPercent val="0"/>
          <c:showBubbleSize val="0"/>
        </c:dLbls>
        <c:marker val="1"/>
        <c:smooth val="0"/>
        <c:axId val="377087864"/>
        <c:axId val="377088256"/>
      </c:lineChart>
      <c:catAx>
        <c:axId val="377087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7472"/>
        <c:crosses val="autoZero"/>
        <c:auto val="0"/>
        <c:lblAlgn val="ctr"/>
        <c:lblOffset val="100"/>
        <c:tickLblSkip val="1"/>
        <c:tickMarkSkip val="1"/>
        <c:noMultiLvlLbl val="0"/>
      </c:catAx>
      <c:valAx>
        <c:axId val="377087472"/>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7080"/>
        <c:crosses val="autoZero"/>
        <c:crossBetween val="between"/>
      </c:valAx>
      <c:catAx>
        <c:axId val="377087864"/>
        <c:scaling>
          <c:orientation val="minMax"/>
        </c:scaling>
        <c:delete val="1"/>
        <c:axPos val="b"/>
        <c:numFmt formatCode="General" sourceLinked="1"/>
        <c:majorTickMark val="out"/>
        <c:minorTickMark val="none"/>
        <c:tickLblPos val="none"/>
        <c:crossAx val="377088256"/>
        <c:crosses val="autoZero"/>
        <c:auto val="0"/>
        <c:lblAlgn val="ctr"/>
        <c:lblOffset val="100"/>
        <c:noMultiLvlLbl val="0"/>
      </c:catAx>
      <c:valAx>
        <c:axId val="377088256"/>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7864"/>
        <c:crosses val="max"/>
        <c:crossBetween val="between"/>
        <c:majorUnit val="4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'-RÅDATA_KVARTAL-'!$G$36:$G$52</c:f>
              <c:numCache>
                <c:formatCode>#,##0</c:formatCode>
                <c:ptCount val="17"/>
                <c:pt idx="0">
                  <c:v>4746.0879342746375</c:v>
                </c:pt>
                <c:pt idx="1">
                  <c:v>4837.5651056109136</c:v>
                </c:pt>
                <c:pt idx="2">
                  <c:v>4286.7136348677186</c:v>
                </c:pt>
                <c:pt idx="3">
                  <c:v>4324.0210545962263</c:v>
                </c:pt>
                <c:pt idx="4">
                  <c:v>4639.60518936056</c:v>
                </c:pt>
                <c:pt idx="5">
                  <c:v>4478.1812773763777</c:v>
                </c:pt>
                <c:pt idx="6">
                  <c:v>4169.2106444061628</c:v>
                </c:pt>
                <c:pt idx="7">
                  <c:v>4167.6986792112639</c:v>
                </c:pt>
                <c:pt idx="8">
                  <c:v>4185.8374734837162</c:v>
                </c:pt>
                <c:pt idx="9">
                  <c:v>4161.6146006274757</c:v>
                </c:pt>
                <c:pt idx="10">
                  <c:v>3901.5569312038033</c:v>
                </c:pt>
                <c:pt idx="11">
                  <c:v>4210.1601032873587</c:v>
                </c:pt>
                <c:pt idx="12">
                  <c:v>4296.2251332960504</c:v>
                </c:pt>
                <c:pt idx="13">
                  <c:v>4306.1682107078705</c:v>
                </c:pt>
                <c:pt idx="14">
                  <c:v>3848.4347882103702</c:v>
                </c:pt>
                <c:pt idx="15">
                  <c:v>4341.6629591955661</c:v>
                </c:pt>
                <c:pt idx="16">
                  <c:v>4186.3334012588011</c:v>
                </c:pt>
              </c:numCache>
            </c:numRef>
          </c:val>
        </c:ser>
        <c:dLbls>
          <c:showLegendKey val="0"/>
          <c:showVal val="0"/>
          <c:showCatName val="0"/>
          <c:showSerName val="0"/>
          <c:showPercent val="0"/>
          <c:showBubbleSize val="0"/>
        </c:dLbls>
        <c:gapWidth val="150"/>
        <c:axId val="377089040"/>
        <c:axId val="3770894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'-RÅDATA_KVARTAL-'!$U$36:$U$52</c:f>
              <c:numCache>
                <c:formatCode>#,##0</c:formatCode>
                <c:ptCount val="17"/>
                <c:pt idx="0">
                  <c:v>19032.576885118309</c:v>
                </c:pt>
                <c:pt idx="1">
                  <c:v>18931.857735463916</c:v>
                </c:pt>
                <c:pt idx="2">
                  <c:v>18677.443827309929</c:v>
                </c:pt>
                <c:pt idx="3">
                  <c:v>18194.387729349495</c:v>
                </c:pt>
                <c:pt idx="4">
                  <c:v>18087.904984435416</c:v>
                </c:pt>
                <c:pt idx="5">
                  <c:v>17728.521156200884</c:v>
                </c:pt>
                <c:pt idx="6">
                  <c:v>17611.018165739326</c:v>
                </c:pt>
                <c:pt idx="7">
                  <c:v>17454.695790354366</c:v>
                </c:pt>
                <c:pt idx="8">
                  <c:v>17000.928074477521</c:v>
                </c:pt>
                <c:pt idx="9">
                  <c:v>16684.361397728619</c:v>
                </c:pt>
                <c:pt idx="10">
                  <c:v>16416.70768452626</c:v>
                </c:pt>
                <c:pt idx="11">
                  <c:v>16459.169108602353</c:v>
                </c:pt>
                <c:pt idx="12">
                  <c:v>16569.556768414688</c:v>
                </c:pt>
                <c:pt idx="13">
                  <c:v>16714.110378495083</c:v>
                </c:pt>
                <c:pt idx="14">
                  <c:v>16660.988235501653</c:v>
                </c:pt>
                <c:pt idx="15">
                  <c:v>16792.491091409858</c:v>
                </c:pt>
                <c:pt idx="16">
                  <c:v>16682.599359372609</c:v>
                </c:pt>
              </c:numCache>
            </c:numRef>
          </c:val>
          <c:smooth val="0"/>
        </c:ser>
        <c:dLbls>
          <c:showLegendKey val="0"/>
          <c:showVal val="0"/>
          <c:showCatName val="0"/>
          <c:showSerName val="0"/>
          <c:showPercent val="0"/>
          <c:showBubbleSize val="0"/>
        </c:dLbls>
        <c:marker val="1"/>
        <c:smooth val="0"/>
        <c:axId val="377089824"/>
        <c:axId val="377090216"/>
      </c:lineChart>
      <c:catAx>
        <c:axId val="377089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9432"/>
        <c:crosses val="autoZero"/>
        <c:auto val="0"/>
        <c:lblAlgn val="ctr"/>
        <c:lblOffset val="100"/>
        <c:tickLblSkip val="1"/>
        <c:tickMarkSkip val="1"/>
        <c:noMultiLvlLbl val="0"/>
      </c:catAx>
      <c:valAx>
        <c:axId val="377089432"/>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9040"/>
        <c:crosses val="autoZero"/>
        <c:crossBetween val="between"/>
      </c:valAx>
      <c:catAx>
        <c:axId val="377089824"/>
        <c:scaling>
          <c:orientation val="minMax"/>
        </c:scaling>
        <c:delete val="1"/>
        <c:axPos val="b"/>
        <c:numFmt formatCode="General" sourceLinked="1"/>
        <c:majorTickMark val="out"/>
        <c:minorTickMark val="none"/>
        <c:tickLblPos val="none"/>
        <c:crossAx val="377090216"/>
        <c:crosses val="autoZero"/>
        <c:auto val="0"/>
        <c:lblAlgn val="ctr"/>
        <c:lblOffset val="100"/>
        <c:noMultiLvlLbl val="0"/>
      </c:catAx>
      <c:valAx>
        <c:axId val="37709021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9824"/>
        <c:crosses val="max"/>
        <c:crossBetween val="between"/>
        <c:majorUnit val="4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'-RÅDATA_KVARTAL-'!$N$36:$N$52</c:f>
              <c:numCache>
                <c:formatCode>#,##0</c:formatCode>
                <c:ptCount val="17"/>
                <c:pt idx="0">
                  <c:v>10270.327261047501</c:v>
                </c:pt>
                <c:pt idx="1">
                  <c:v>10524.100336267233</c:v>
                </c:pt>
                <c:pt idx="2">
                  <c:v>9109.3260653028083</c:v>
                </c:pt>
                <c:pt idx="3">
                  <c:v>9490.4864555824552</c:v>
                </c:pt>
                <c:pt idx="4">
                  <c:v>9546.151598800112</c:v>
                </c:pt>
                <c:pt idx="5">
                  <c:v>9580.1938064738206</c:v>
                </c:pt>
                <c:pt idx="6">
                  <c:v>8974.501323966384</c:v>
                </c:pt>
                <c:pt idx="7">
                  <c:v>9012.2007211630989</c:v>
                </c:pt>
                <c:pt idx="8">
                  <c:v>9017.273550281745</c:v>
                </c:pt>
                <c:pt idx="9">
                  <c:v>8848.1155204323732</c:v>
                </c:pt>
                <c:pt idx="10">
                  <c:v>9281.9617570812661</c:v>
                </c:pt>
                <c:pt idx="11">
                  <c:v>9366.581956023314</c:v>
                </c:pt>
                <c:pt idx="12">
                  <c:v>9522.9593257828492</c:v>
                </c:pt>
                <c:pt idx="13">
                  <c:v>9317.2515846673341</c:v>
                </c:pt>
                <c:pt idx="14">
                  <c:v>9061.0847337571722</c:v>
                </c:pt>
                <c:pt idx="15">
                  <c:v>9429.9972368901963</c:v>
                </c:pt>
                <c:pt idx="16">
                  <c:v>9393.5923422485976</c:v>
                </c:pt>
              </c:numCache>
            </c:numRef>
          </c:val>
        </c:ser>
        <c:dLbls>
          <c:showLegendKey val="0"/>
          <c:showVal val="0"/>
          <c:showCatName val="0"/>
          <c:showSerName val="0"/>
          <c:showPercent val="0"/>
          <c:showBubbleSize val="0"/>
        </c:dLbls>
        <c:gapWidth val="150"/>
        <c:axId val="377091000"/>
        <c:axId val="3770913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'-RÅDATA_KVARTAL-'!$AB$36:$AB$52</c:f>
              <c:numCache>
                <c:formatCode>#,##0</c:formatCode>
                <c:ptCount val="17"/>
                <c:pt idx="0">
                  <c:v>40823.42687517195</c:v>
                </c:pt>
                <c:pt idx="1">
                  <c:v>41016.024726307616</c:v>
                </c:pt>
                <c:pt idx="2">
                  <c:v>40298.796039502733</c:v>
                </c:pt>
                <c:pt idx="3">
                  <c:v>39394.240118199996</c:v>
                </c:pt>
                <c:pt idx="4">
                  <c:v>38670.064455952604</c:v>
                </c:pt>
                <c:pt idx="5">
                  <c:v>37726.157926159198</c:v>
                </c:pt>
                <c:pt idx="6">
                  <c:v>37591.333184822768</c:v>
                </c:pt>
                <c:pt idx="7">
                  <c:v>37113.047450403414</c:v>
                </c:pt>
                <c:pt idx="8">
                  <c:v>36584.169401885047</c:v>
                </c:pt>
                <c:pt idx="9">
                  <c:v>35852.091115843599</c:v>
                </c:pt>
                <c:pt idx="10">
                  <c:v>36159.55154895848</c:v>
                </c:pt>
                <c:pt idx="11">
                  <c:v>36513.932783818702</c:v>
                </c:pt>
                <c:pt idx="12">
                  <c:v>37019.618559319802</c:v>
                </c:pt>
                <c:pt idx="13">
                  <c:v>37488.754623554763</c:v>
                </c:pt>
                <c:pt idx="14">
                  <c:v>37267.877600230669</c:v>
                </c:pt>
                <c:pt idx="15">
                  <c:v>37331.29288109755</c:v>
                </c:pt>
                <c:pt idx="16">
                  <c:v>37201.925897563298</c:v>
                </c:pt>
              </c:numCache>
            </c:numRef>
          </c:val>
          <c:smooth val="0"/>
        </c:ser>
        <c:dLbls>
          <c:showLegendKey val="0"/>
          <c:showVal val="0"/>
          <c:showCatName val="0"/>
          <c:showSerName val="0"/>
          <c:showPercent val="0"/>
          <c:showBubbleSize val="0"/>
        </c:dLbls>
        <c:marker val="1"/>
        <c:smooth val="0"/>
        <c:axId val="377091784"/>
        <c:axId val="377092176"/>
      </c:lineChart>
      <c:catAx>
        <c:axId val="377091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1392"/>
        <c:crosses val="autoZero"/>
        <c:auto val="0"/>
        <c:lblAlgn val="ctr"/>
        <c:lblOffset val="100"/>
        <c:tickLblSkip val="1"/>
        <c:tickMarkSkip val="1"/>
        <c:noMultiLvlLbl val="0"/>
      </c:catAx>
      <c:valAx>
        <c:axId val="377091392"/>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1000"/>
        <c:crosses val="autoZero"/>
        <c:crossBetween val="between"/>
      </c:valAx>
      <c:catAx>
        <c:axId val="377091784"/>
        <c:scaling>
          <c:orientation val="minMax"/>
        </c:scaling>
        <c:delete val="1"/>
        <c:axPos val="b"/>
        <c:numFmt formatCode="General" sourceLinked="1"/>
        <c:majorTickMark val="out"/>
        <c:minorTickMark val="none"/>
        <c:tickLblPos val="none"/>
        <c:crossAx val="377092176"/>
        <c:crosses val="autoZero"/>
        <c:auto val="0"/>
        <c:lblAlgn val="ctr"/>
        <c:lblOffset val="100"/>
        <c:noMultiLvlLbl val="0"/>
      </c:catAx>
      <c:valAx>
        <c:axId val="37709217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1784"/>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'-RÅDATA_KVARTAL-'!$O$36:$O$52</c:f>
              <c:numCache>
                <c:formatCode>#,##0</c:formatCode>
                <c:ptCount val="17"/>
                <c:pt idx="0">
                  <c:v>3716.6959794876952</c:v>
                </c:pt>
                <c:pt idx="1">
                  <c:v>3863.1815859259059</c:v>
                </c:pt>
                <c:pt idx="2">
                  <c:v>3342.0191893337446</c:v>
                </c:pt>
                <c:pt idx="3">
                  <c:v>3527.2736131106449</c:v>
                </c:pt>
                <c:pt idx="4">
                  <c:v>3655.4991203403119</c:v>
                </c:pt>
                <c:pt idx="5">
                  <c:v>3588.319821282128</c:v>
                </c:pt>
                <c:pt idx="6">
                  <c:v>3356.4779357957032</c:v>
                </c:pt>
                <c:pt idx="7">
                  <c:v>3321.3085010484028</c:v>
                </c:pt>
                <c:pt idx="8">
                  <c:v>3304.2458250782138</c:v>
                </c:pt>
                <c:pt idx="9">
                  <c:v>3230.749137707784</c:v>
                </c:pt>
                <c:pt idx="10">
                  <c:v>3266.2445686885158</c:v>
                </c:pt>
                <c:pt idx="11">
                  <c:v>3327.5097291267639</c:v>
                </c:pt>
                <c:pt idx="12">
                  <c:v>3360.3269841324764</c:v>
                </c:pt>
                <c:pt idx="13">
                  <c:v>3318.9460572115522</c:v>
                </c:pt>
                <c:pt idx="14">
                  <c:v>3257.730861061721</c:v>
                </c:pt>
                <c:pt idx="15">
                  <c:v>3518.716506014106</c:v>
                </c:pt>
                <c:pt idx="16">
                  <c:v>3361.0893287336175</c:v>
                </c:pt>
              </c:numCache>
            </c:numRef>
          </c:val>
        </c:ser>
        <c:dLbls>
          <c:showLegendKey val="0"/>
          <c:showVal val="0"/>
          <c:showCatName val="0"/>
          <c:showSerName val="0"/>
          <c:showPercent val="0"/>
          <c:showBubbleSize val="0"/>
        </c:dLbls>
        <c:gapWidth val="150"/>
        <c:axId val="377086688"/>
        <c:axId val="3770929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'-RÅDATA_KVARTAL-'!$A$36:$A$51</c:f>
              <c:strCache>
                <c:ptCount val="16"/>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strCache>
            </c:strRef>
          </c:cat>
          <c:val>
            <c:numRef>
              <c:f>'-RÅDATA_KVARTAL-'!$AC$36:$AC$52</c:f>
              <c:numCache>
                <c:formatCode>#,##0</c:formatCode>
                <c:ptCount val="17"/>
                <c:pt idx="0">
                  <c:v>14941.738559420575</c:v>
                </c:pt>
                <c:pt idx="1">
                  <c:v>14912.099551435284</c:v>
                </c:pt>
                <c:pt idx="2">
                  <c:v>14697.459868532598</c:v>
                </c:pt>
                <c:pt idx="3">
                  <c:v>14449.170367857991</c:v>
                </c:pt>
                <c:pt idx="4">
                  <c:v>14387.973508710607</c:v>
                </c:pt>
                <c:pt idx="5">
                  <c:v>14113.111744066829</c:v>
                </c:pt>
                <c:pt idx="6">
                  <c:v>14127.570490528788</c:v>
                </c:pt>
                <c:pt idx="7">
                  <c:v>13921.605378466546</c:v>
                </c:pt>
                <c:pt idx="8">
                  <c:v>13570.352083204449</c:v>
                </c:pt>
                <c:pt idx="9">
                  <c:v>13212.781399630103</c:v>
                </c:pt>
                <c:pt idx="10">
                  <c:v>13122.548032522915</c:v>
                </c:pt>
                <c:pt idx="11">
                  <c:v>13128.749260601278</c:v>
                </c:pt>
                <c:pt idx="12">
                  <c:v>13184.83041965554</c:v>
                </c:pt>
                <c:pt idx="13">
                  <c:v>13273.027339159307</c:v>
                </c:pt>
                <c:pt idx="14">
                  <c:v>13264.513631532514</c:v>
                </c:pt>
                <c:pt idx="15">
                  <c:v>13455.720408419857</c:v>
                </c:pt>
                <c:pt idx="16">
                  <c:v>13456.482753020999</c:v>
                </c:pt>
              </c:numCache>
            </c:numRef>
          </c:val>
          <c:smooth val="0"/>
        </c:ser>
        <c:dLbls>
          <c:showLegendKey val="0"/>
          <c:showVal val="0"/>
          <c:showCatName val="0"/>
          <c:showSerName val="0"/>
          <c:showPercent val="0"/>
          <c:showBubbleSize val="0"/>
        </c:dLbls>
        <c:marker val="1"/>
        <c:smooth val="0"/>
        <c:axId val="377093352"/>
        <c:axId val="377093744"/>
      </c:lineChart>
      <c:catAx>
        <c:axId val="377086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2960"/>
        <c:crosses val="autoZero"/>
        <c:auto val="0"/>
        <c:lblAlgn val="ctr"/>
        <c:lblOffset val="100"/>
        <c:tickLblSkip val="1"/>
        <c:tickMarkSkip val="1"/>
        <c:noMultiLvlLbl val="0"/>
      </c:catAx>
      <c:valAx>
        <c:axId val="37709296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86688"/>
        <c:crosses val="autoZero"/>
        <c:crossBetween val="between"/>
      </c:valAx>
      <c:catAx>
        <c:axId val="377093352"/>
        <c:scaling>
          <c:orientation val="minMax"/>
        </c:scaling>
        <c:delete val="1"/>
        <c:axPos val="b"/>
        <c:numFmt formatCode="General" sourceLinked="1"/>
        <c:majorTickMark val="out"/>
        <c:minorTickMark val="none"/>
        <c:tickLblPos val="none"/>
        <c:crossAx val="377093744"/>
        <c:crosses val="autoZero"/>
        <c:auto val="0"/>
        <c:lblAlgn val="ctr"/>
        <c:lblOffset val="100"/>
        <c:noMultiLvlLbl val="0"/>
      </c:catAx>
      <c:valAx>
        <c:axId val="377093744"/>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3352"/>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'-RÅDATA_KVARTAL-'!$J$36:$J$52</c:f>
              <c:numCache>
                <c:formatCode>#,##0</c:formatCode>
                <c:ptCount val="17"/>
                <c:pt idx="0">
                  <c:v>6807.4259327233576</c:v>
                </c:pt>
                <c:pt idx="1">
                  <c:v>7040.5026547231955</c:v>
                </c:pt>
                <c:pt idx="2">
                  <c:v>7361.1885511409819</c:v>
                </c:pt>
                <c:pt idx="3">
                  <c:v>7303.3275325809391</c:v>
                </c:pt>
                <c:pt idx="4">
                  <c:v>7381.5833821097403</c:v>
                </c:pt>
                <c:pt idx="5">
                  <c:v>6207.7298840431195</c:v>
                </c:pt>
                <c:pt idx="6">
                  <c:v>7528.9722640251148</c:v>
                </c:pt>
                <c:pt idx="7">
                  <c:v>7557.3624408479891</c:v>
                </c:pt>
                <c:pt idx="8">
                  <c:v>7054.9438933573247</c:v>
                </c:pt>
                <c:pt idx="9">
                  <c:v>7251.9299203289693</c:v>
                </c:pt>
                <c:pt idx="10">
                  <c:v>7780.9965062270157</c:v>
                </c:pt>
                <c:pt idx="11">
                  <c:v>8444.7746804389244</c:v>
                </c:pt>
                <c:pt idx="12">
                  <c:v>7623.8460149907578</c:v>
                </c:pt>
                <c:pt idx="13">
                  <c:v>7787.9274088948268</c:v>
                </c:pt>
                <c:pt idx="14">
                  <c:v>7518.5786204256083</c:v>
                </c:pt>
                <c:pt idx="15">
                  <c:v>7773.2445646888063</c:v>
                </c:pt>
                <c:pt idx="16">
                  <c:v>7452.3861767723902</c:v>
                </c:pt>
              </c:numCache>
            </c:numRef>
          </c:val>
        </c:ser>
        <c:dLbls>
          <c:showLegendKey val="0"/>
          <c:showVal val="0"/>
          <c:showCatName val="0"/>
          <c:showSerName val="0"/>
          <c:showPercent val="0"/>
          <c:showBubbleSize val="0"/>
        </c:dLbls>
        <c:gapWidth val="150"/>
        <c:axId val="377094528"/>
        <c:axId val="3770949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'-RÅDATA_KVARTAL-'!$X$36:$X$52</c:f>
              <c:numCache>
                <c:formatCode>#,##0</c:formatCode>
                <c:ptCount val="17"/>
                <c:pt idx="0">
                  <c:v>28362.005485044363</c:v>
                </c:pt>
                <c:pt idx="1">
                  <c:v>28435.44413905753</c:v>
                </c:pt>
                <c:pt idx="2">
                  <c:v>28435.30630930285</c:v>
                </c:pt>
                <c:pt idx="3">
                  <c:v>28512.444671168472</c:v>
                </c:pt>
                <c:pt idx="4">
                  <c:v>29086.602120554857</c:v>
                </c:pt>
                <c:pt idx="5">
                  <c:v>28253.829349874781</c:v>
                </c:pt>
                <c:pt idx="6">
                  <c:v>28421.613062758915</c:v>
                </c:pt>
                <c:pt idx="7">
                  <c:v>28675.647971025963</c:v>
                </c:pt>
                <c:pt idx="8">
                  <c:v>28349.008482273548</c:v>
                </c:pt>
                <c:pt idx="9">
                  <c:v>29393.208518559401</c:v>
                </c:pt>
                <c:pt idx="10">
                  <c:v>29645.232760761301</c:v>
                </c:pt>
                <c:pt idx="11">
                  <c:v>30532.645000352233</c:v>
                </c:pt>
                <c:pt idx="12">
                  <c:v>31101.547121985666</c:v>
                </c:pt>
                <c:pt idx="13">
                  <c:v>31637.544610551526</c:v>
                </c:pt>
                <c:pt idx="14">
                  <c:v>31375.126724750116</c:v>
                </c:pt>
                <c:pt idx="15">
                  <c:v>30703.596609</c:v>
                </c:pt>
                <c:pt idx="16">
                  <c:v>30532.136770781632</c:v>
                </c:pt>
              </c:numCache>
            </c:numRef>
          </c:val>
          <c:smooth val="0"/>
        </c:ser>
        <c:dLbls>
          <c:showLegendKey val="0"/>
          <c:showVal val="0"/>
          <c:showCatName val="0"/>
          <c:showSerName val="0"/>
          <c:showPercent val="0"/>
          <c:showBubbleSize val="0"/>
        </c:dLbls>
        <c:marker val="1"/>
        <c:smooth val="0"/>
        <c:axId val="377095312"/>
        <c:axId val="377095704"/>
      </c:lineChart>
      <c:catAx>
        <c:axId val="377094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4920"/>
        <c:crosses val="autoZero"/>
        <c:auto val="0"/>
        <c:lblAlgn val="ctr"/>
        <c:lblOffset val="100"/>
        <c:tickLblSkip val="1"/>
        <c:tickMarkSkip val="1"/>
        <c:noMultiLvlLbl val="0"/>
      </c:catAx>
      <c:valAx>
        <c:axId val="377094920"/>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4528"/>
        <c:crosses val="autoZero"/>
        <c:crossBetween val="between"/>
      </c:valAx>
      <c:catAx>
        <c:axId val="377095312"/>
        <c:scaling>
          <c:orientation val="minMax"/>
        </c:scaling>
        <c:delete val="1"/>
        <c:axPos val="b"/>
        <c:numFmt formatCode="General" sourceLinked="1"/>
        <c:majorTickMark val="out"/>
        <c:minorTickMark val="none"/>
        <c:tickLblPos val="none"/>
        <c:crossAx val="377095704"/>
        <c:crosses val="autoZero"/>
        <c:auto val="0"/>
        <c:lblAlgn val="ctr"/>
        <c:lblOffset val="100"/>
        <c:noMultiLvlLbl val="0"/>
      </c:catAx>
      <c:valAx>
        <c:axId val="37709570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5312"/>
        <c:crosses val="max"/>
        <c:crossBetween val="between"/>
        <c:majorUnit val="4000"/>
      </c:valAx>
      <c:spPr>
        <a:noFill/>
        <a:ln w="25400">
          <a:noFill/>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'-RÅDATA_KVARTAL-'!$K$36:$K$52</c:f>
              <c:numCache>
                <c:formatCode>#,##0</c:formatCode>
                <c:ptCount val="17"/>
                <c:pt idx="0">
                  <c:v>2168.1706907869425</c:v>
                </c:pt>
                <c:pt idx="1">
                  <c:v>2137.9698107850081</c:v>
                </c:pt>
                <c:pt idx="2">
                  <c:v>2113.1054858339744</c:v>
                </c:pt>
                <c:pt idx="3">
                  <c:v>1995.8973190855822</c:v>
                </c:pt>
                <c:pt idx="4">
                  <c:v>2114.2250969202482</c:v>
                </c:pt>
                <c:pt idx="5">
                  <c:v>1932.9873415942495</c:v>
                </c:pt>
                <c:pt idx="6">
                  <c:v>2020.0997005104589</c:v>
                </c:pt>
                <c:pt idx="7">
                  <c:v>2053.7221332628606</c:v>
                </c:pt>
                <c:pt idx="8">
                  <c:v>1923.4023104055022</c:v>
                </c:pt>
                <c:pt idx="9">
                  <c:v>1931.0225659196922</c:v>
                </c:pt>
                <c:pt idx="10">
                  <c:v>1844.7684594152872</c:v>
                </c:pt>
                <c:pt idx="11">
                  <c:v>2142.0319150605947</c:v>
                </c:pt>
                <c:pt idx="12">
                  <c:v>2004.2507377635739</c:v>
                </c:pt>
                <c:pt idx="13">
                  <c:v>2078.5292041963176</c:v>
                </c:pt>
                <c:pt idx="14">
                  <c:v>1768.9979117486491</c:v>
                </c:pt>
                <c:pt idx="15">
                  <c:v>1988.8301569814596</c:v>
                </c:pt>
                <c:pt idx="16">
                  <c:v>1904.2801870111832</c:v>
                </c:pt>
              </c:numCache>
            </c:numRef>
          </c:val>
        </c:ser>
        <c:dLbls>
          <c:showLegendKey val="0"/>
          <c:showVal val="0"/>
          <c:showCatName val="0"/>
          <c:showSerName val="0"/>
          <c:showPercent val="0"/>
          <c:showBubbleSize val="0"/>
        </c:dLbls>
        <c:gapWidth val="150"/>
        <c:axId val="377096488"/>
        <c:axId val="3770968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'-RÅDATA_KVARTAL-'!$A$36:$A$52</c:f>
              <c:strCache>
                <c:ptCount val="17"/>
                <c:pt idx="0">
                  <c:v>2011 Kvartal 1</c:v>
                </c:pt>
                <c:pt idx="1">
                  <c:v>2011 Kvartal 2</c:v>
                </c:pt>
                <c:pt idx="2">
                  <c:v>2011 Kvartal 3</c:v>
                </c:pt>
                <c:pt idx="3">
                  <c:v>2011 Kvartal 4</c:v>
                </c:pt>
                <c:pt idx="4">
                  <c:v>2012 Kvartal 1</c:v>
                </c:pt>
                <c:pt idx="5">
                  <c:v>2012 Kvartal 2</c:v>
                </c:pt>
                <c:pt idx="6">
                  <c:v>2012 Kvartal 3</c:v>
                </c:pt>
                <c:pt idx="7">
                  <c:v>2012 Kvartal 4</c:v>
                </c:pt>
                <c:pt idx="8">
                  <c:v>2013 Kvartal 1</c:v>
                </c:pt>
                <c:pt idx="9">
                  <c:v>2013 Kvartal 2</c:v>
                </c:pt>
                <c:pt idx="10">
                  <c:v>2013 Kvartal 3</c:v>
                </c:pt>
                <c:pt idx="11">
                  <c:v>2013 Kvartal 4</c:v>
                </c:pt>
                <c:pt idx="12">
                  <c:v>2014 Kvartal 1</c:v>
                </c:pt>
                <c:pt idx="13">
                  <c:v>2014 Kvartal 2</c:v>
                </c:pt>
                <c:pt idx="14">
                  <c:v>2014 Kvartal 3</c:v>
                </c:pt>
                <c:pt idx="15">
                  <c:v>2014 Kvartal 4</c:v>
                </c:pt>
                <c:pt idx="16">
                  <c:v>2015 Kvartal 1</c:v>
                </c:pt>
              </c:strCache>
            </c:strRef>
          </c:cat>
          <c:val>
            <c:numRef>
              <c:f>'-RÅDATA_KVARTAL-'!$Y$36:$Y$52</c:f>
              <c:numCache>
                <c:formatCode>#,##0</c:formatCode>
                <c:ptCount val="17"/>
                <c:pt idx="0">
                  <c:v>8770.7854514378196</c:v>
                </c:pt>
                <c:pt idx="1">
                  <c:v>8723.8320323167063</c:v>
                </c:pt>
                <c:pt idx="2">
                  <c:v>8638.4710551230764</c:v>
                </c:pt>
                <c:pt idx="3">
                  <c:v>8415.1433064915072</c:v>
                </c:pt>
                <c:pt idx="4">
                  <c:v>8361.197712624813</c:v>
                </c:pt>
                <c:pt idx="5">
                  <c:v>8156.2152434340551</c:v>
                </c:pt>
                <c:pt idx="6">
                  <c:v>8063.2094581105384</c:v>
                </c:pt>
                <c:pt idx="7">
                  <c:v>8121.0342722878177</c:v>
                </c:pt>
                <c:pt idx="8">
                  <c:v>7930.2114857730712</c:v>
                </c:pt>
                <c:pt idx="9">
                  <c:v>7928.2467100985141</c:v>
                </c:pt>
                <c:pt idx="10">
                  <c:v>7752.915469003342</c:v>
                </c:pt>
                <c:pt idx="11">
                  <c:v>7841.2252508010761</c:v>
                </c:pt>
                <c:pt idx="12">
                  <c:v>7922.0736781591477</c:v>
                </c:pt>
                <c:pt idx="13">
                  <c:v>8069.5803164357731</c:v>
                </c:pt>
                <c:pt idx="14">
                  <c:v>7993.8097687691352</c:v>
                </c:pt>
                <c:pt idx="15">
                  <c:v>7840.6080106899999</c:v>
                </c:pt>
                <c:pt idx="16">
                  <c:v>7740.6374599376095</c:v>
                </c:pt>
              </c:numCache>
            </c:numRef>
          </c:val>
          <c:smooth val="0"/>
        </c:ser>
        <c:dLbls>
          <c:showLegendKey val="0"/>
          <c:showVal val="0"/>
          <c:showCatName val="0"/>
          <c:showSerName val="0"/>
          <c:showPercent val="0"/>
          <c:showBubbleSize val="0"/>
        </c:dLbls>
        <c:marker val="1"/>
        <c:smooth val="0"/>
        <c:axId val="377097272"/>
        <c:axId val="377097664"/>
      </c:lineChart>
      <c:catAx>
        <c:axId val="377096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6880"/>
        <c:crosses val="autoZero"/>
        <c:auto val="0"/>
        <c:lblAlgn val="ctr"/>
        <c:lblOffset val="100"/>
        <c:tickLblSkip val="1"/>
        <c:tickMarkSkip val="1"/>
        <c:noMultiLvlLbl val="0"/>
      </c:catAx>
      <c:valAx>
        <c:axId val="37709688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6488"/>
        <c:crosses val="autoZero"/>
        <c:crossBetween val="between"/>
      </c:valAx>
      <c:catAx>
        <c:axId val="377097272"/>
        <c:scaling>
          <c:orientation val="minMax"/>
        </c:scaling>
        <c:delete val="1"/>
        <c:axPos val="b"/>
        <c:numFmt formatCode="General" sourceLinked="1"/>
        <c:majorTickMark val="out"/>
        <c:minorTickMark val="none"/>
        <c:tickLblPos val="none"/>
        <c:crossAx val="377097664"/>
        <c:crosses val="autoZero"/>
        <c:auto val="0"/>
        <c:lblAlgn val="ctr"/>
        <c:lblOffset val="100"/>
        <c:noMultiLvlLbl val="0"/>
      </c:catAx>
      <c:valAx>
        <c:axId val="377097664"/>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77097272"/>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97</xdr:row>
      <xdr:rowOff>114300</xdr:rowOff>
    </xdr:from>
    <xdr:to>
      <xdr:col>6</xdr:col>
      <xdr:colOff>57151</xdr:colOff>
      <xdr:row>98</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29</xdr:row>
      <xdr:rowOff>85725</xdr:rowOff>
    </xdr:from>
    <xdr:to>
      <xdr:col>3</xdr:col>
      <xdr:colOff>1390651</xdr:colOff>
      <xdr:row>30</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57</xdr:row>
      <xdr:rowOff>95250</xdr:rowOff>
    </xdr:from>
    <xdr:to>
      <xdr:col>3</xdr:col>
      <xdr:colOff>1400176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29</xdr:row>
      <xdr:rowOff>95250</xdr:rowOff>
    </xdr:from>
    <xdr:to>
      <xdr:col>3</xdr:col>
      <xdr:colOff>1371601</xdr:colOff>
      <xdr:row>30</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57</xdr:row>
      <xdr:rowOff>95250</xdr:rowOff>
    </xdr:from>
    <xdr:to>
      <xdr:col>3</xdr:col>
      <xdr:colOff>1381126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29</xdr:row>
      <xdr:rowOff>104775</xdr:rowOff>
    </xdr:from>
    <xdr:to>
      <xdr:col>3</xdr:col>
      <xdr:colOff>1381126</xdr:colOff>
      <xdr:row>30</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29</xdr:row>
      <xdr:rowOff>95250</xdr:rowOff>
    </xdr:from>
    <xdr:to>
      <xdr:col>3</xdr:col>
      <xdr:colOff>1381126</xdr:colOff>
      <xdr:row>30</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activeCell="A2" sqref="A2"/>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2" t="s">
        <v>248</v>
      </c>
      <c r="B1" s="203"/>
      <c r="C1" s="203"/>
      <c r="D1" s="203"/>
      <c r="E1" s="203"/>
      <c r="F1" s="203"/>
      <c r="G1" s="203"/>
      <c r="H1" s="203"/>
      <c r="I1" s="203"/>
      <c r="J1" s="203"/>
      <c r="K1" s="203"/>
      <c r="L1" s="203"/>
      <c r="M1" s="203"/>
      <c r="N1" s="203"/>
      <c r="O1" s="203"/>
      <c r="P1" s="203"/>
      <c r="Q1" s="203"/>
      <c r="R1" s="203"/>
      <c r="S1" s="203"/>
      <c r="T1" s="203"/>
      <c r="U1" s="203"/>
      <c r="V1" s="203"/>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4"/>
      <c r="B3" s="205"/>
      <c r="C3" s="205"/>
      <c r="D3" s="205"/>
      <c r="E3" s="205"/>
      <c r="F3" s="205"/>
      <c r="G3" s="205"/>
      <c r="H3" s="205"/>
      <c r="I3" s="205"/>
      <c r="J3" s="205"/>
      <c r="K3" s="205"/>
      <c r="L3" s="205"/>
      <c r="M3" s="205"/>
      <c r="N3" s="205"/>
      <c r="O3" s="205"/>
      <c r="P3" s="205"/>
      <c r="Q3" s="205"/>
      <c r="R3" s="205"/>
      <c r="S3" s="205"/>
      <c r="T3" s="205"/>
      <c r="U3" s="205"/>
    </row>
    <row r="12" spans="1:22" ht="65.25" customHeight="1" x14ac:dyDescent="0.4">
      <c r="B12" s="127" t="s">
        <v>239</v>
      </c>
    </row>
    <row r="13" spans="1:22" ht="20.25" x14ac:dyDescent="0.3">
      <c r="B13" s="137" t="s">
        <v>240</v>
      </c>
    </row>
    <row r="14" spans="1:22" ht="18.75" x14ac:dyDescent="0.3">
      <c r="B14" s="128"/>
    </row>
    <row r="15" spans="1:22" ht="14.25" customHeight="1" x14ac:dyDescent="0.2">
      <c r="B15" s="129" t="s">
        <v>241</v>
      </c>
    </row>
    <row r="16" spans="1:22" ht="16.5" customHeight="1" x14ac:dyDescent="0.3">
      <c r="B16" s="128"/>
    </row>
    <row r="17" spans="2:2" ht="16.5" customHeight="1" x14ac:dyDescent="0.2">
      <c r="B17" s="129" t="s">
        <v>242</v>
      </c>
    </row>
    <row r="18" spans="2:2" x14ac:dyDescent="0.2">
      <c r="B18" s="14" t="s">
        <v>90</v>
      </c>
    </row>
    <row r="19" spans="2:2" x14ac:dyDescent="0.2">
      <c r="B19" s="14" t="s">
        <v>91</v>
      </c>
    </row>
    <row r="21" spans="2:2" x14ac:dyDescent="0.2">
      <c r="B21" s="14" t="s">
        <v>234</v>
      </c>
    </row>
    <row r="22" spans="2:2" x14ac:dyDescent="0.2">
      <c r="B22" s="14" t="s">
        <v>235</v>
      </c>
    </row>
    <row r="23" spans="2:2" ht="12.75" x14ac:dyDescent="0.2">
      <c r="B23" s="129"/>
    </row>
    <row r="24" spans="2:2" ht="12.75" x14ac:dyDescent="0.2">
      <c r="B24" s="129" t="s">
        <v>243</v>
      </c>
    </row>
    <row r="25" spans="2:2" x14ac:dyDescent="0.2">
      <c r="B25" s="14" t="s">
        <v>244</v>
      </c>
    </row>
    <row r="26" spans="2:2" x14ac:dyDescent="0.2">
      <c r="B26" s="14" t="s">
        <v>92</v>
      </c>
    </row>
    <row r="27" spans="2:2" ht="12.75" x14ac:dyDescent="0.2">
      <c r="B27" s="130"/>
    </row>
    <row r="28" spans="2:2" ht="12.75" x14ac:dyDescent="0.2">
      <c r="B28" s="130"/>
    </row>
    <row r="29" spans="2:2" ht="12.75" x14ac:dyDescent="0.2">
      <c r="B29" s="130"/>
    </row>
    <row r="30" spans="2:2" ht="12.75" x14ac:dyDescent="0.2">
      <c r="B30" s="130"/>
    </row>
    <row r="31" spans="2:2" ht="12.75" x14ac:dyDescent="0.2">
      <c r="B31" s="131"/>
    </row>
    <row r="34" spans="1:21" x14ac:dyDescent="0.2">
      <c r="A34" s="132"/>
      <c r="B34" s="132"/>
      <c r="C34" s="132"/>
      <c r="D34" s="132"/>
      <c r="E34" s="132"/>
      <c r="F34" s="132"/>
      <c r="G34" s="132"/>
      <c r="H34" s="132"/>
      <c r="I34" s="132"/>
      <c r="J34" s="132"/>
      <c r="K34" s="132"/>
      <c r="L34" s="132"/>
      <c r="M34" s="132"/>
      <c r="N34" s="132"/>
      <c r="O34" s="132"/>
      <c r="P34" s="132"/>
      <c r="Q34" s="132"/>
      <c r="R34" s="132"/>
      <c r="S34" s="132"/>
      <c r="T34" s="132"/>
      <c r="U34" s="132"/>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32"/>
      <c r="B45" s="133"/>
      <c r="C45" s="133"/>
      <c r="D45" s="133"/>
      <c r="E45" s="133"/>
      <c r="F45" s="133"/>
      <c r="G45" s="133"/>
      <c r="H45" s="133"/>
      <c r="I45" s="133"/>
      <c r="J45" s="133"/>
      <c r="K45" s="133"/>
      <c r="L45" s="133"/>
      <c r="M45" s="133"/>
      <c r="N45" s="133"/>
      <c r="O45" s="133"/>
      <c r="P45" s="133"/>
      <c r="Q45" s="133"/>
      <c r="R45" s="133"/>
      <c r="S45" s="133"/>
      <c r="T45" s="132"/>
      <c r="U45" s="132"/>
    </row>
  </sheetData>
  <sheetProtection sheet="1" objects="1" scenarios="1"/>
  <mergeCells count="2">
    <mergeCell ref="A1:V1"/>
    <mergeCell ref="A3:U3"/>
  </mergeCells>
  <hyperlinks>
    <hyperlink ref="B22"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164</v>
      </c>
    </row>
    <row r="5" spans="2:2" x14ac:dyDescent="0.2">
      <c r="B5" s="139" t="s">
        <v>131</v>
      </c>
    </row>
    <row r="6" spans="2:2" ht="6" customHeight="1" x14ac:dyDescent="0.2"/>
    <row r="7" spans="2:2" x14ac:dyDescent="0.2">
      <c r="B7" s="139" t="s">
        <v>132</v>
      </c>
    </row>
    <row r="8" spans="2:2" ht="6" customHeight="1" x14ac:dyDescent="0.2"/>
    <row r="9" spans="2:2" x14ac:dyDescent="0.2">
      <c r="B9" s="139" t="s">
        <v>97</v>
      </c>
    </row>
    <row r="10" spans="2:2" ht="6" customHeight="1" x14ac:dyDescent="0.2"/>
    <row r="11" spans="2:2" ht="12" customHeight="1" x14ac:dyDescent="0.2">
      <c r="B11" s="139" t="s">
        <v>184</v>
      </c>
    </row>
    <row r="12" spans="2:2" ht="12" customHeight="1" x14ac:dyDescent="0.2">
      <c r="B12" s="139" t="s">
        <v>183</v>
      </c>
    </row>
    <row r="13" spans="2:2" ht="6" customHeight="1" x14ac:dyDescent="0.2"/>
    <row r="14" spans="2:2" ht="12" customHeight="1" x14ac:dyDescent="0.2">
      <c r="B14" s="139" t="s">
        <v>185</v>
      </c>
    </row>
    <row r="15" spans="2:2" ht="12" customHeight="1" x14ac:dyDescent="0.2">
      <c r="B15" s="139" t="s">
        <v>168</v>
      </c>
    </row>
    <row r="16" spans="2:2" ht="6" customHeight="1" x14ac:dyDescent="0.2"/>
    <row r="17" spans="2:2" ht="12" customHeight="1" x14ac:dyDescent="0.2">
      <c r="B17" s="139" t="s">
        <v>114</v>
      </c>
    </row>
    <row r="18" spans="2:2" ht="12" customHeight="1" x14ac:dyDescent="0.2">
      <c r="B18" s="139" t="s">
        <v>169</v>
      </c>
    </row>
    <row r="19" spans="2:2" ht="6" customHeight="1" x14ac:dyDescent="0.2"/>
    <row r="20" spans="2:2" ht="12" customHeight="1" x14ac:dyDescent="0.2">
      <c r="B20" s="139" t="s">
        <v>186</v>
      </c>
    </row>
    <row r="21" spans="2:2" ht="12" customHeight="1" x14ac:dyDescent="0.2">
      <c r="B21" s="139" t="s">
        <v>170</v>
      </c>
    </row>
    <row r="22" spans="2:2" ht="6" customHeight="1" x14ac:dyDescent="0.2"/>
    <row r="23" spans="2:2" ht="12" customHeight="1" x14ac:dyDescent="0.2">
      <c r="B23" s="139" t="s">
        <v>138</v>
      </c>
    </row>
    <row r="24" spans="2:2" ht="12" customHeight="1" x14ac:dyDescent="0.2">
      <c r="B24" s="139" t="s">
        <v>173</v>
      </c>
    </row>
    <row r="25" spans="2:2" ht="6" customHeight="1" x14ac:dyDescent="0.2"/>
    <row r="26" spans="2:2" ht="12" customHeight="1" x14ac:dyDescent="0.2">
      <c r="B26" s="139" t="s">
        <v>148</v>
      </c>
    </row>
    <row r="27" spans="2:2" ht="12" customHeight="1" x14ac:dyDescent="0.2">
      <c r="B27" s="139" t="s">
        <v>171</v>
      </c>
    </row>
    <row r="28" spans="2:2" ht="6" customHeight="1" x14ac:dyDescent="0.2">
      <c r="B28" s="138"/>
    </row>
    <row r="29" spans="2:2" ht="12" customHeight="1" x14ac:dyDescent="0.2">
      <c r="B29" s="139" t="s">
        <v>149</v>
      </c>
    </row>
    <row r="30" spans="2:2" ht="12" customHeight="1" x14ac:dyDescent="0.2">
      <c r="B30" s="139" t="s">
        <v>172</v>
      </c>
    </row>
    <row r="31" spans="2:2" ht="6" customHeight="1" x14ac:dyDescent="0.2">
      <c r="B31" s="138"/>
    </row>
    <row r="32" spans="2:2" ht="12" customHeight="1" x14ac:dyDescent="0.2">
      <c r="B32" s="139" t="s">
        <v>187</v>
      </c>
    </row>
    <row r="33" spans="2:2" ht="12" customHeight="1" x14ac:dyDescent="0.2">
      <c r="B33" s="139" t="s">
        <v>174</v>
      </c>
    </row>
    <row r="34" spans="2:2" ht="6" customHeight="1" x14ac:dyDescent="0.2"/>
    <row r="35" spans="2:2" ht="12" customHeight="1" x14ac:dyDescent="0.2">
      <c r="B35" s="139" t="s">
        <v>157</v>
      </c>
    </row>
    <row r="36" spans="2:2" ht="12" customHeight="1" x14ac:dyDescent="0.2">
      <c r="B36" s="139" t="s">
        <v>175</v>
      </c>
    </row>
    <row r="37" spans="2:2" ht="6" customHeight="1" x14ac:dyDescent="0.2"/>
    <row r="38" spans="2:2" ht="12" customHeight="1" x14ac:dyDescent="0.2">
      <c r="B38" s="139" t="s">
        <v>188</v>
      </c>
    </row>
    <row r="39" spans="2:2" ht="12" customHeight="1" x14ac:dyDescent="0.2">
      <c r="B39" s="139" t="s">
        <v>221</v>
      </c>
    </row>
    <row r="40" spans="2:2" ht="6" customHeight="1" x14ac:dyDescent="0.2"/>
    <row r="41" spans="2:2" ht="12" customHeight="1" x14ac:dyDescent="0.2">
      <c r="B41" s="139" t="s">
        <v>189</v>
      </c>
    </row>
    <row r="42" spans="2:2" ht="12" customHeight="1" x14ac:dyDescent="0.2">
      <c r="B42" s="139" t="s">
        <v>177</v>
      </c>
    </row>
    <row r="43" spans="2:2" ht="6" customHeight="1" x14ac:dyDescent="0.2"/>
    <row r="44" spans="2:2" ht="12" customHeight="1" x14ac:dyDescent="0.2">
      <c r="B44" s="139" t="s">
        <v>190</v>
      </c>
    </row>
    <row r="45" spans="2:2" ht="12" customHeight="1" x14ac:dyDescent="0.2">
      <c r="B45" s="139" t="s">
        <v>178</v>
      </c>
    </row>
    <row r="46" spans="2:2" ht="6" customHeight="1" x14ac:dyDescent="0.2">
      <c r="B46" s="138"/>
    </row>
    <row r="47" spans="2:2" ht="12" customHeight="1" x14ac:dyDescent="0.2">
      <c r="B47" s="139" t="s">
        <v>161</v>
      </c>
    </row>
    <row r="48" spans="2:2" ht="12" customHeight="1" x14ac:dyDescent="0.2">
      <c r="B48" s="139" t="s">
        <v>179</v>
      </c>
    </row>
    <row r="49" spans="2:2" ht="6" customHeight="1" x14ac:dyDescent="0.2">
      <c r="B49" s="138"/>
    </row>
    <row r="50" spans="2:2" ht="12" customHeight="1" x14ac:dyDescent="0.2">
      <c r="B50" s="139" t="s">
        <v>191</v>
      </c>
    </row>
    <row r="51" spans="2:2" ht="12" customHeight="1" x14ac:dyDescent="0.2">
      <c r="B51" s="139" t="s">
        <v>180</v>
      </c>
    </row>
    <row r="52" spans="2:2" ht="6" customHeight="1" x14ac:dyDescent="0.2">
      <c r="B52" s="138"/>
    </row>
    <row r="53" spans="2:2" ht="12" customHeight="1" x14ac:dyDescent="0.2">
      <c r="B53" s="139" t="s">
        <v>192</v>
      </c>
    </row>
    <row r="54" spans="2:2" ht="12" customHeight="1" x14ac:dyDescent="0.2">
      <c r="B54" s="139" t="s">
        <v>181</v>
      </c>
    </row>
    <row r="55" spans="2:2" ht="6" customHeight="1" x14ac:dyDescent="0.2"/>
    <row r="56" spans="2:2" ht="12" customHeight="1" x14ac:dyDescent="0.2">
      <c r="B56" s="139" t="s">
        <v>217</v>
      </c>
    </row>
    <row r="57" spans="2:2" ht="12" customHeight="1" x14ac:dyDescent="0.2">
      <c r="B57" s="139" t="s">
        <v>220</v>
      </c>
    </row>
    <row r="58" spans="2:2" ht="6" customHeight="1" x14ac:dyDescent="0.2">
      <c r="B58" s="139"/>
    </row>
    <row r="59" spans="2:2" ht="12" customHeight="1" x14ac:dyDescent="0.2">
      <c r="B59" s="139" t="s">
        <v>193</v>
      </c>
    </row>
    <row r="60" spans="2:2" ht="12" customHeight="1" x14ac:dyDescent="0.2">
      <c r="B60" s="139" t="s">
        <v>194</v>
      </c>
    </row>
    <row r="61" spans="2:2" ht="6" customHeight="1" x14ac:dyDescent="0.2">
      <c r="B61" s="139"/>
    </row>
    <row r="62" spans="2:2" ht="12" customHeight="1" x14ac:dyDescent="0.2">
      <c r="B62" s="139" t="s">
        <v>208</v>
      </c>
    </row>
    <row r="63" spans="2:2" ht="12" customHeight="1" x14ac:dyDescent="0.2">
      <c r="B63" s="139" t="s">
        <v>222</v>
      </c>
    </row>
    <row r="64" spans="2:2" ht="6" customHeight="1" x14ac:dyDescent="0.2">
      <c r="B64" s="139"/>
    </row>
    <row r="65" spans="2:2" ht="12" customHeight="1" x14ac:dyDescent="0.2">
      <c r="B65" s="139" t="s">
        <v>196</v>
      </c>
    </row>
    <row r="66" spans="2:2" ht="12" customHeight="1" x14ac:dyDescent="0.2">
      <c r="B66" s="139" t="s">
        <v>223</v>
      </c>
    </row>
    <row r="67" spans="2:2" ht="6" customHeight="1" x14ac:dyDescent="0.2">
      <c r="B67" s="139"/>
    </row>
    <row r="68" spans="2:2" ht="12" customHeight="1" x14ac:dyDescent="0.2">
      <c r="B68" s="139" t="s">
        <v>198</v>
      </c>
    </row>
    <row r="69" spans="2:2" ht="12" customHeight="1" x14ac:dyDescent="0.2">
      <c r="B69" s="139" t="s">
        <v>224</v>
      </c>
    </row>
    <row r="70" spans="2:2" ht="6" customHeight="1" x14ac:dyDescent="0.2">
      <c r="B70" s="139"/>
    </row>
    <row r="71" spans="2:2" ht="12" customHeight="1" x14ac:dyDescent="0.2">
      <c r="B71" s="139" t="s">
        <v>200</v>
      </c>
    </row>
    <row r="72" spans="2:2" ht="12" customHeight="1" x14ac:dyDescent="0.2">
      <c r="B72" s="139" t="s">
        <v>225</v>
      </c>
    </row>
    <row r="73" spans="2:2" ht="6" customHeight="1" x14ac:dyDescent="0.2">
      <c r="B73" s="139"/>
    </row>
    <row r="74" spans="2:2" ht="12" customHeight="1" x14ac:dyDescent="0.2">
      <c r="B74" s="139" t="s">
        <v>211</v>
      </c>
    </row>
    <row r="75" spans="2:2" ht="12" customHeight="1" x14ac:dyDescent="0.2">
      <c r="B75" s="139" t="s">
        <v>226</v>
      </c>
    </row>
    <row r="76" spans="2:2" ht="6" customHeight="1" x14ac:dyDescent="0.2">
      <c r="B76" s="139"/>
    </row>
    <row r="77" spans="2:2" ht="12" customHeight="1" x14ac:dyDescent="0.2">
      <c r="B77" s="139" t="s">
        <v>203</v>
      </c>
    </row>
    <row r="78" spans="2:2" ht="12" customHeight="1" x14ac:dyDescent="0.2">
      <c r="B78" s="139" t="s">
        <v>227</v>
      </c>
    </row>
    <row r="79" spans="2:2" ht="6" customHeight="1" x14ac:dyDescent="0.2">
      <c r="B79" s="139"/>
    </row>
    <row r="80" spans="2:2" ht="12" customHeight="1" x14ac:dyDescent="0.2">
      <c r="B80" s="139" t="s">
        <v>228</v>
      </c>
    </row>
    <row r="81" spans="2:2" ht="12" customHeight="1" x14ac:dyDescent="0.2">
      <c r="B81" s="139" t="s">
        <v>229</v>
      </c>
    </row>
    <row r="82" spans="2:2" ht="6" customHeight="1" x14ac:dyDescent="0.2">
      <c r="B82" s="139"/>
    </row>
    <row r="83" spans="2:2" ht="12" customHeight="1" x14ac:dyDescent="0.2">
      <c r="B83" s="139" t="s">
        <v>206</v>
      </c>
    </row>
    <row r="84" spans="2:2" ht="12" customHeight="1" x14ac:dyDescent="0.2">
      <c r="B84" s="139" t="s">
        <v>230</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7" t="s">
        <v>93</v>
      </c>
      <c r="B1" s="207"/>
      <c r="C1" s="207"/>
      <c r="D1" s="207"/>
      <c r="E1" s="207"/>
      <c r="F1" s="207"/>
      <c r="G1" s="207"/>
      <c r="H1" s="207"/>
      <c r="I1" s="207"/>
      <c r="J1" s="207"/>
      <c r="K1" s="207"/>
      <c r="L1" s="207"/>
      <c r="M1" s="207"/>
      <c r="N1" s="207"/>
      <c r="O1" s="207"/>
      <c r="P1" s="207"/>
      <c r="Q1" s="207"/>
      <c r="R1" s="207"/>
      <c r="S1" s="207"/>
      <c r="T1" s="207"/>
      <c r="U1" s="208"/>
    </row>
    <row r="2" spans="1:38" ht="15" customHeight="1" x14ac:dyDescent="0.2">
      <c r="A2" s="206"/>
      <c r="B2" s="206"/>
      <c r="C2" s="206"/>
      <c r="D2" s="206"/>
      <c r="E2" s="206"/>
      <c r="F2" s="206"/>
      <c r="G2" s="206"/>
      <c r="H2" s="206"/>
      <c r="I2" s="206"/>
      <c r="J2" s="206"/>
      <c r="K2" s="206"/>
      <c r="L2" s="206"/>
      <c r="M2" s="206"/>
      <c r="N2" s="206"/>
      <c r="O2" s="206"/>
      <c r="P2" s="206"/>
      <c r="Q2" s="206"/>
      <c r="R2" s="206"/>
      <c r="S2" s="206"/>
    </row>
    <row r="3" spans="1:38" ht="15" customHeight="1" x14ac:dyDescent="0.2">
      <c r="A3" s="129" t="s">
        <v>94</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9" t="s">
        <v>141</v>
      </c>
      <c r="B5" s="209"/>
      <c r="C5" s="209"/>
      <c r="D5" s="209"/>
      <c r="E5" s="209"/>
      <c r="F5" s="209"/>
      <c r="G5" s="209"/>
      <c r="H5" s="209"/>
      <c r="I5" s="209"/>
      <c r="J5" s="209"/>
      <c r="K5" s="209"/>
      <c r="L5" s="209"/>
      <c r="M5" s="209"/>
      <c r="N5" s="209"/>
      <c r="O5" s="209"/>
      <c r="P5" s="209"/>
      <c r="Q5" s="209"/>
      <c r="R5" s="209"/>
      <c r="S5" s="209"/>
      <c r="T5" s="210"/>
      <c r="U5" s="210"/>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9" t="s">
        <v>110</v>
      </c>
      <c r="B7" s="209"/>
      <c r="C7" s="209"/>
      <c r="D7" s="209"/>
      <c r="E7" s="209"/>
      <c r="F7" s="209"/>
      <c r="G7" s="209"/>
      <c r="H7" s="209"/>
      <c r="I7" s="209"/>
      <c r="J7" s="209"/>
      <c r="K7" s="209"/>
      <c r="L7" s="209"/>
      <c r="M7" s="209"/>
      <c r="N7" s="209"/>
      <c r="O7" s="209"/>
      <c r="P7" s="209"/>
      <c r="Q7" s="209"/>
      <c r="R7" s="209"/>
      <c r="S7" s="209"/>
      <c r="T7" s="210"/>
      <c r="U7" s="210"/>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9" t="s">
        <v>236</v>
      </c>
      <c r="B9" s="209"/>
      <c r="C9" s="209"/>
      <c r="D9" s="209"/>
      <c r="E9" s="209"/>
      <c r="F9" s="209"/>
      <c r="G9" s="209"/>
      <c r="H9" s="209"/>
      <c r="I9" s="209"/>
      <c r="J9" s="209"/>
      <c r="K9" s="209"/>
      <c r="L9" s="209"/>
      <c r="M9" s="209"/>
      <c r="N9" s="209"/>
      <c r="O9" s="209"/>
      <c r="P9" s="209"/>
      <c r="Q9" s="209"/>
      <c r="R9" s="209"/>
      <c r="S9" s="209"/>
      <c r="T9" s="210"/>
      <c r="U9" s="210"/>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9" t="s">
        <v>109</v>
      </c>
      <c r="B11" s="209"/>
      <c r="C11" s="209"/>
      <c r="D11" s="209"/>
      <c r="E11" s="209"/>
      <c r="F11" s="209"/>
      <c r="G11" s="209"/>
      <c r="H11" s="209"/>
      <c r="I11" s="209"/>
      <c r="J11" s="209"/>
      <c r="K11" s="209"/>
      <c r="L11" s="209"/>
      <c r="M11" s="209"/>
      <c r="N11" s="209"/>
      <c r="O11" s="209"/>
      <c r="P11" s="209"/>
      <c r="Q11" s="209"/>
      <c r="R11" s="209"/>
      <c r="S11" s="209"/>
      <c r="T11" s="209"/>
      <c r="U11" s="209"/>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9" t="s">
        <v>154</v>
      </c>
      <c r="B13" s="209"/>
      <c r="C13" s="209"/>
      <c r="D13" s="209"/>
      <c r="E13" s="209"/>
      <c r="F13" s="209"/>
      <c r="G13" s="209"/>
      <c r="H13" s="209"/>
      <c r="I13" s="209"/>
      <c r="J13" s="209"/>
      <c r="K13" s="209"/>
      <c r="L13" s="209"/>
      <c r="M13" s="209"/>
      <c r="N13" s="209"/>
      <c r="O13" s="209"/>
      <c r="P13" s="209"/>
      <c r="Q13" s="209"/>
      <c r="R13" s="209"/>
      <c r="S13" s="209"/>
      <c r="T13" s="209"/>
      <c r="U13" s="209"/>
    </row>
    <row r="14" spans="1:38" ht="6" customHeight="1" x14ac:dyDescent="0.2">
      <c r="A14" s="209"/>
      <c r="B14" s="209"/>
      <c r="C14" s="209"/>
      <c r="D14" s="209"/>
      <c r="E14" s="209"/>
      <c r="F14" s="209"/>
      <c r="G14" s="209"/>
      <c r="H14" s="209"/>
      <c r="I14" s="209"/>
      <c r="J14" s="209"/>
      <c r="K14" s="209"/>
      <c r="L14" s="209"/>
      <c r="M14" s="209"/>
      <c r="N14" s="209"/>
      <c r="O14" s="209"/>
      <c r="P14" s="209"/>
      <c r="Q14" s="209"/>
      <c r="R14" s="209"/>
      <c r="S14" s="209"/>
      <c r="T14" s="209"/>
      <c r="U14" s="209"/>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9" t="s">
        <v>150</v>
      </c>
      <c r="B15" s="209"/>
      <c r="C15" s="209"/>
      <c r="D15" s="209"/>
      <c r="E15" s="209"/>
      <c r="F15" s="209"/>
      <c r="G15" s="209"/>
      <c r="H15" s="209"/>
      <c r="I15" s="209"/>
      <c r="J15" s="209"/>
      <c r="K15" s="209"/>
      <c r="L15" s="209"/>
      <c r="M15" s="209"/>
      <c r="N15" s="209"/>
      <c r="O15" s="209"/>
      <c r="P15" s="209"/>
      <c r="Q15" s="209"/>
      <c r="R15" s="209"/>
      <c r="S15" s="209"/>
      <c r="T15" s="209"/>
      <c r="U15" s="209"/>
    </row>
    <row r="16" spans="1:38" ht="6" customHeight="1" x14ac:dyDescent="0.2">
      <c r="A16" s="209"/>
      <c r="B16" s="209"/>
      <c r="C16" s="209"/>
      <c r="D16" s="209"/>
      <c r="E16" s="209"/>
      <c r="F16" s="209"/>
      <c r="G16" s="209"/>
      <c r="H16" s="209"/>
      <c r="I16" s="209"/>
      <c r="J16" s="209"/>
      <c r="K16" s="209"/>
      <c r="L16" s="209"/>
      <c r="M16" s="209"/>
      <c r="N16" s="209"/>
      <c r="O16" s="209"/>
      <c r="P16" s="209"/>
      <c r="Q16" s="209"/>
      <c r="R16" s="209"/>
      <c r="S16" s="209"/>
      <c r="T16" s="209"/>
      <c r="U16" s="209"/>
    </row>
    <row r="17" spans="1:21" ht="30.75" customHeight="1" x14ac:dyDescent="0.2">
      <c r="A17" s="209" t="s">
        <v>142</v>
      </c>
      <c r="B17" s="209"/>
      <c r="C17" s="209"/>
      <c r="D17" s="209"/>
      <c r="E17" s="209"/>
      <c r="F17" s="209"/>
      <c r="G17" s="209"/>
      <c r="H17" s="209"/>
      <c r="I17" s="209"/>
      <c r="J17" s="209"/>
      <c r="K17" s="209"/>
      <c r="L17" s="209"/>
      <c r="M17" s="209"/>
      <c r="N17" s="209"/>
      <c r="O17" s="209"/>
      <c r="P17" s="209"/>
      <c r="Q17" s="209"/>
      <c r="R17" s="209"/>
      <c r="S17" s="209"/>
      <c r="T17" s="209"/>
      <c r="U17" s="209"/>
    </row>
    <row r="18" spans="1:21" ht="6"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row>
    <row r="19" spans="1:21" ht="95.25" customHeight="1" x14ac:dyDescent="0.2">
      <c r="A19" s="209" t="s">
        <v>245</v>
      </c>
      <c r="B19" s="209"/>
      <c r="C19" s="209"/>
      <c r="D19" s="209"/>
      <c r="E19" s="209"/>
      <c r="F19" s="209"/>
      <c r="G19" s="209"/>
      <c r="H19" s="209"/>
      <c r="I19" s="209"/>
      <c r="J19" s="209"/>
      <c r="K19" s="209"/>
      <c r="L19" s="209"/>
      <c r="M19" s="209"/>
      <c r="N19" s="209"/>
      <c r="O19" s="209"/>
      <c r="P19" s="209"/>
      <c r="Q19" s="209"/>
      <c r="R19" s="209"/>
      <c r="S19" s="209"/>
      <c r="T19" s="209"/>
      <c r="U19" s="209"/>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11"/>
      <c r="B21" s="211"/>
      <c r="C21" s="211"/>
      <c r="D21" s="211"/>
      <c r="E21" s="211"/>
      <c r="F21" s="211"/>
      <c r="G21" s="211"/>
      <c r="H21" s="211"/>
      <c r="I21" s="211"/>
      <c r="J21" s="211"/>
      <c r="K21" s="211"/>
      <c r="L21" s="211"/>
      <c r="M21" s="211"/>
      <c r="N21" s="211"/>
      <c r="O21" s="211"/>
      <c r="P21" s="211"/>
      <c r="Q21" s="211"/>
      <c r="R21" s="211"/>
      <c r="S21" s="211"/>
    </row>
    <row r="22" spans="1:21" ht="11.25" customHeight="1" x14ac:dyDescent="0.2">
      <c r="A22" s="211"/>
      <c r="B22" s="211"/>
      <c r="C22" s="211"/>
      <c r="D22" s="211"/>
      <c r="E22" s="211"/>
      <c r="F22" s="211"/>
      <c r="G22" s="211"/>
      <c r="H22" s="211"/>
      <c r="I22" s="211"/>
      <c r="J22" s="211"/>
      <c r="K22" s="211"/>
      <c r="L22" s="211"/>
      <c r="M22" s="211"/>
      <c r="N22" s="211"/>
      <c r="O22" s="211"/>
      <c r="P22" s="211"/>
      <c r="Q22" s="211"/>
      <c r="R22" s="211"/>
      <c r="S22" s="211"/>
    </row>
    <row r="23" spans="1:21" ht="11.25" customHeight="1" x14ac:dyDescent="0.2">
      <c r="A23" s="212"/>
      <c r="B23" s="212"/>
      <c r="C23" s="212"/>
      <c r="D23" s="212"/>
      <c r="E23" s="212"/>
      <c r="F23" s="212"/>
      <c r="G23" s="212"/>
      <c r="H23" s="212"/>
      <c r="I23" s="212"/>
      <c r="J23" s="212"/>
      <c r="K23" s="212"/>
      <c r="L23" s="212"/>
      <c r="M23" s="212"/>
      <c r="N23" s="212"/>
      <c r="O23" s="212"/>
      <c r="P23" s="212"/>
      <c r="Q23" s="212"/>
      <c r="R23" s="212"/>
      <c r="S23" s="212"/>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11"/>
      <c r="B26" s="211"/>
      <c r="C26" s="211"/>
      <c r="D26" s="211"/>
      <c r="E26" s="211"/>
      <c r="F26" s="211"/>
      <c r="G26" s="211"/>
      <c r="H26" s="211"/>
      <c r="I26" s="211"/>
      <c r="J26" s="211"/>
      <c r="K26" s="211"/>
      <c r="L26" s="211"/>
      <c r="M26" s="211"/>
      <c r="N26" s="211"/>
      <c r="O26" s="211"/>
      <c r="P26" s="211"/>
      <c r="Q26" s="211"/>
      <c r="R26" s="211"/>
      <c r="S26" s="211"/>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11"/>
      <c r="B29" s="211"/>
      <c r="C29" s="211"/>
      <c r="D29" s="211"/>
      <c r="E29" s="211"/>
      <c r="F29" s="211"/>
      <c r="G29" s="211"/>
      <c r="H29" s="211"/>
      <c r="I29" s="211"/>
      <c r="J29" s="211"/>
      <c r="K29" s="211"/>
      <c r="L29" s="211"/>
      <c r="M29" s="211"/>
      <c r="N29" s="211"/>
      <c r="O29" s="211"/>
      <c r="P29" s="211"/>
      <c r="Q29" s="211"/>
      <c r="R29" s="211"/>
      <c r="S29" s="211"/>
    </row>
    <row r="30" spans="1:21" ht="11.25" customHeight="1" x14ac:dyDescent="0.2">
      <c r="A30" s="211"/>
      <c r="B30" s="211"/>
      <c r="C30" s="211"/>
      <c r="D30" s="211"/>
      <c r="E30" s="211"/>
      <c r="F30" s="211"/>
      <c r="G30" s="211"/>
      <c r="H30" s="211"/>
      <c r="I30" s="211"/>
      <c r="J30" s="211"/>
      <c r="K30" s="211"/>
      <c r="L30" s="211"/>
      <c r="M30" s="211"/>
      <c r="N30" s="211"/>
      <c r="O30" s="211"/>
      <c r="P30" s="211"/>
      <c r="Q30" s="211"/>
      <c r="R30" s="211"/>
      <c r="S30" s="211"/>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11"/>
      <c r="B33" s="211"/>
      <c r="C33" s="211"/>
      <c r="D33" s="211"/>
      <c r="E33" s="211"/>
      <c r="F33" s="211"/>
      <c r="G33" s="211"/>
      <c r="H33" s="211"/>
      <c r="I33" s="211"/>
      <c r="J33" s="211"/>
      <c r="K33" s="211"/>
      <c r="L33" s="211"/>
      <c r="M33" s="211"/>
      <c r="N33" s="211"/>
      <c r="O33" s="211"/>
      <c r="P33" s="211"/>
      <c r="Q33" s="211"/>
      <c r="R33" s="211"/>
      <c r="S33" s="211"/>
    </row>
    <row r="34" spans="1:19" ht="11.25" customHeight="1" x14ac:dyDescent="0.2">
      <c r="A34" s="211"/>
      <c r="B34" s="211"/>
      <c r="C34" s="211"/>
      <c r="D34" s="211"/>
      <c r="E34" s="211"/>
      <c r="F34" s="211"/>
      <c r="G34" s="211"/>
      <c r="H34" s="211"/>
      <c r="I34" s="211"/>
      <c r="J34" s="211"/>
      <c r="K34" s="211"/>
      <c r="L34" s="211"/>
      <c r="M34" s="211"/>
      <c r="N34" s="211"/>
      <c r="O34" s="211"/>
      <c r="P34" s="211"/>
      <c r="Q34" s="211"/>
      <c r="R34" s="211"/>
      <c r="S34" s="211"/>
    </row>
    <row r="35" spans="1:19" ht="11.25" customHeight="1" x14ac:dyDescent="0.2">
      <c r="A35" s="211"/>
      <c r="B35" s="211"/>
      <c r="C35" s="211"/>
      <c r="D35" s="211"/>
      <c r="E35" s="211"/>
      <c r="F35" s="211"/>
      <c r="G35" s="211"/>
      <c r="H35" s="211"/>
      <c r="I35" s="211"/>
      <c r="J35" s="211"/>
      <c r="K35" s="211"/>
      <c r="L35" s="211"/>
      <c r="M35" s="211"/>
      <c r="N35" s="211"/>
      <c r="O35" s="211"/>
      <c r="P35" s="211"/>
      <c r="Q35" s="211"/>
      <c r="R35" s="211"/>
      <c r="S35" s="211"/>
    </row>
    <row r="36" spans="1:19" ht="11.25" customHeight="1" x14ac:dyDescent="0.2">
      <c r="A36" s="211"/>
      <c r="B36" s="211"/>
      <c r="C36" s="211"/>
      <c r="D36" s="211"/>
      <c r="E36" s="211"/>
      <c r="F36" s="211"/>
      <c r="G36" s="211"/>
      <c r="H36" s="211"/>
      <c r="I36" s="211"/>
      <c r="J36" s="211"/>
      <c r="K36" s="211"/>
      <c r="L36" s="211"/>
      <c r="M36" s="211"/>
      <c r="N36" s="211"/>
      <c r="O36" s="211"/>
      <c r="P36" s="211"/>
      <c r="Q36" s="211"/>
      <c r="R36" s="211"/>
      <c r="S36" s="211"/>
    </row>
    <row r="37" spans="1:19" ht="11.25" customHeight="1" x14ac:dyDescent="0.2">
      <c r="A37" s="211"/>
      <c r="B37" s="211"/>
      <c r="C37" s="211"/>
      <c r="D37" s="211"/>
      <c r="E37" s="211"/>
      <c r="F37" s="211"/>
      <c r="G37" s="211"/>
      <c r="H37" s="211"/>
      <c r="I37" s="211"/>
      <c r="J37" s="211"/>
      <c r="K37" s="211"/>
      <c r="L37" s="211"/>
      <c r="M37" s="211"/>
      <c r="N37" s="211"/>
      <c r="O37" s="211"/>
      <c r="P37" s="211"/>
      <c r="Q37" s="211"/>
      <c r="R37" s="211"/>
      <c r="S37" s="211"/>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17:U17"/>
    <mergeCell ref="A18:U18"/>
    <mergeCell ref="A19:U19"/>
    <mergeCell ref="A7:U7"/>
    <mergeCell ref="A9:U9"/>
    <mergeCell ref="A11:U11"/>
    <mergeCell ref="A13:U13"/>
    <mergeCell ref="A14:U1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7" t="s">
        <v>93</v>
      </c>
      <c r="B1" s="207"/>
      <c r="C1" s="207"/>
      <c r="D1" s="207"/>
      <c r="E1" s="207"/>
      <c r="F1" s="207"/>
      <c r="G1" s="207"/>
      <c r="H1" s="207"/>
      <c r="I1" s="207"/>
      <c r="J1" s="207"/>
      <c r="K1" s="207"/>
      <c r="L1" s="207"/>
      <c r="M1" s="207"/>
      <c r="N1" s="207"/>
      <c r="O1" s="207"/>
      <c r="P1" s="207"/>
      <c r="Q1" s="207"/>
      <c r="R1" s="207"/>
      <c r="S1" s="207"/>
      <c r="T1" s="207"/>
      <c r="U1" s="208"/>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104</v>
      </c>
      <c r="B3" s="159"/>
      <c r="C3" s="159"/>
      <c r="D3" s="159"/>
      <c r="E3" s="159"/>
      <c r="F3" s="159"/>
      <c r="G3" s="159"/>
      <c r="H3" s="159"/>
      <c r="I3" s="159"/>
      <c r="J3" s="159"/>
      <c r="K3" s="159"/>
      <c r="L3" s="159"/>
      <c r="M3" s="159"/>
      <c r="N3" s="159"/>
      <c r="O3" s="159"/>
      <c r="P3" s="159"/>
      <c r="Q3" s="159"/>
      <c r="R3" s="159"/>
      <c r="S3" s="159"/>
    </row>
    <row r="4" spans="1:21" ht="18" customHeight="1" x14ac:dyDescent="0.2">
      <c r="A4" s="209" t="s">
        <v>103</v>
      </c>
      <c r="B4" s="209"/>
      <c r="C4" s="209"/>
      <c r="D4" s="209"/>
      <c r="E4" s="209"/>
      <c r="F4" s="209"/>
      <c r="G4" s="209"/>
      <c r="H4" s="209"/>
      <c r="I4" s="209"/>
      <c r="J4" s="209"/>
      <c r="K4" s="209"/>
      <c r="L4" s="209"/>
      <c r="M4" s="209"/>
      <c r="N4" s="209"/>
      <c r="O4" s="209"/>
      <c r="P4" s="209"/>
      <c r="Q4" s="209"/>
      <c r="R4" s="209"/>
      <c r="S4" s="209"/>
      <c r="T4" s="210"/>
      <c r="U4" s="210"/>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108</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9" t="s">
        <v>112</v>
      </c>
      <c r="B8" s="209"/>
      <c r="C8" s="209"/>
      <c r="D8" s="209"/>
      <c r="E8" s="209"/>
      <c r="F8" s="209"/>
      <c r="G8" s="209"/>
      <c r="H8" s="209"/>
      <c r="I8" s="209"/>
      <c r="J8" s="209"/>
      <c r="K8" s="209"/>
      <c r="L8" s="209"/>
      <c r="M8" s="209"/>
      <c r="N8" s="209"/>
      <c r="O8" s="209"/>
      <c r="P8" s="209"/>
      <c r="Q8" s="209"/>
      <c r="R8" s="209"/>
      <c r="S8" s="209"/>
      <c r="T8" s="210"/>
      <c r="U8" s="210"/>
    </row>
    <row r="9" spans="1:21" ht="6" customHeight="1" x14ac:dyDescent="0.2">
      <c r="A9" s="209"/>
      <c r="B9" s="209"/>
      <c r="C9" s="209"/>
      <c r="D9" s="209"/>
      <c r="E9" s="209"/>
      <c r="F9" s="209"/>
      <c r="G9" s="209"/>
      <c r="H9" s="209"/>
      <c r="I9" s="209"/>
      <c r="J9" s="209"/>
      <c r="K9" s="209"/>
      <c r="L9" s="209"/>
      <c r="M9" s="209"/>
      <c r="N9" s="209"/>
      <c r="O9" s="209"/>
      <c r="P9" s="209"/>
      <c r="Q9" s="209"/>
      <c r="R9" s="209"/>
      <c r="S9" s="209"/>
      <c r="T9" s="210"/>
      <c r="U9" s="210"/>
    </row>
    <row r="10" spans="1:21" ht="42.75" customHeight="1" x14ac:dyDescent="0.2">
      <c r="A10" s="209" t="s">
        <v>106</v>
      </c>
      <c r="B10" s="209"/>
      <c r="C10" s="209"/>
      <c r="D10" s="209"/>
      <c r="E10" s="209"/>
      <c r="F10" s="209"/>
      <c r="G10" s="209"/>
      <c r="H10" s="209"/>
      <c r="I10" s="209"/>
      <c r="J10" s="209"/>
      <c r="K10" s="209"/>
      <c r="L10" s="209"/>
      <c r="M10" s="209"/>
      <c r="N10" s="209"/>
      <c r="O10" s="209"/>
      <c r="P10" s="209"/>
      <c r="Q10" s="209"/>
      <c r="R10" s="209"/>
      <c r="S10" s="209"/>
      <c r="T10" s="210"/>
      <c r="U10" s="210"/>
    </row>
    <row r="11" spans="1:21" ht="6" customHeight="1" x14ac:dyDescent="0.2">
      <c r="A11" s="209"/>
      <c r="B11" s="209"/>
      <c r="C11" s="209"/>
      <c r="D11" s="209"/>
      <c r="E11" s="209"/>
      <c r="F11" s="209"/>
      <c r="G11" s="209"/>
      <c r="H11" s="209"/>
      <c r="I11" s="209"/>
      <c r="J11" s="209"/>
      <c r="K11" s="209"/>
      <c r="L11" s="209"/>
      <c r="M11" s="209"/>
      <c r="N11" s="209"/>
      <c r="O11" s="209"/>
      <c r="P11" s="209"/>
      <c r="Q11" s="209"/>
      <c r="R11" s="209"/>
      <c r="S11" s="209"/>
      <c r="T11" s="210"/>
      <c r="U11" s="210"/>
    </row>
    <row r="12" spans="1:21" ht="40.5" customHeight="1" x14ac:dyDescent="0.2">
      <c r="A12" s="209" t="s">
        <v>246</v>
      </c>
      <c r="B12" s="209"/>
      <c r="C12" s="209"/>
      <c r="D12" s="209"/>
      <c r="E12" s="209"/>
      <c r="F12" s="209"/>
      <c r="G12" s="209"/>
      <c r="H12" s="209"/>
      <c r="I12" s="209"/>
      <c r="J12" s="209"/>
      <c r="K12" s="209"/>
      <c r="L12" s="209"/>
      <c r="M12" s="209"/>
      <c r="N12" s="209"/>
      <c r="O12" s="209"/>
      <c r="P12" s="209"/>
      <c r="Q12" s="209"/>
      <c r="R12" s="209"/>
      <c r="S12" s="209"/>
      <c r="T12" s="210"/>
      <c r="U12" s="210"/>
    </row>
    <row r="13" spans="1:21" ht="6" customHeight="1" x14ac:dyDescent="0.2">
      <c r="A13" s="209"/>
      <c r="B13" s="209"/>
      <c r="C13" s="209"/>
      <c r="D13" s="209"/>
      <c r="E13" s="209"/>
      <c r="F13" s="209"/>
      <c r="G13" s="209"/>
      <c r="H13" s="209"/>
      <c r="I13" s="209"/>
      <c r="J13" s="209"/>
      <c r="K13" s="209"/>
      <c r="L13" s="209"/>
      <c r="M13" s="209"/>
      <c r="N13" s="209"/>
      <c r="O13" s="209"/>
      <c r="P13" s="209"/>
      <c r="Q13" s="209"/>
      <c r="R13" s="209"/>
      <c r="S13" s="209"/>
      <c r="T13" s="210"/>
      <c r="U13" s="210"/>
    </row>
    <row r="14" spans="1:21" ht="18" customHeight="1" x14ac:dyDescent="0.2">
      <c r="A14" s="209" t="s">
        <v>107</v>
      </c>
      <c r="B14" s="209"/>
      <c r="C14" s="209"/>
      <c r="D14" s="209"/>
      <c r="E14" s="209"/>
      <c r="F14" s="209"/>
      <c r="G14" s="209"/>
      <c r="H14" s="209"/>
      <c r="I14" s="209"/>
      <c r="J14" s="209"/>
      <c r="K14" s="209"/>
      <c r="L14" s="209"/>
      <c r="M14" s="209"/>
      <c r="N14" s="209"/>
      <c r="O14" s="209"/>
      <c r="P14" s="209"/>
      <c r="Q14" s="209"/>
      <c r="R14" s="209"/>
      <c r="S14" s="209"/>
      <c r="T14" s="210"/>
      <c r="U14" s="210"/>
    </row>
    <row r="15" spans="1:21" ht="6" customHeight="1" x14ac:dyDescent="0.2">
      <c r="A15" s="209"/>
      <c r="B15" s="209"/>
      <c r="C15" s="209"/>
      <c r="D15" s="209"/>
      <c r="E15" s="209"/>
      <c r="F15" s="209"/>
      <c r="G15" s="209"/>
      <c r="H15" s="209"/>
      <c r="I15" s="209"/>
      <c r="J15" s="209"/>
      <c r="K15" s="209"/>
      <c r="L15" s="209"/>
      <c r="M15" s="209"/>
      <c r="N15" s="209"/>
      <c r="O15" s="209"/>
      <c r="P15" s="209"/>
      <c r="Q15" s="209"/>
      <c r="R15" s="209"/>
      <c r="S15" s="209"/>
      <c r="T15" s="210"/>
      <c r="U15" s="210"/>
    </row>
    <row r="16" spans="1:21" ht="18" customHeight="1" x14ac:dyDescent="0.2">
      <c r="A16" s="209" t="s">
        <v>152</v>
      </c>
      <c r="B16" s="209"/>
      <c r="C16" s="209"/>
      <c r="D16" s="209"/>
      <c r="E16" s="209"/>
      <c r="F16" s="209"/>
      <c r="G16" s="209"/>
      <c r="H16" s="209"/>
      <c r="I16" s="209"/>
      <c r="J16" s="209"/>
      <c r="K16" s="209"/>
      <c r="L16" s="209"/>
      <c r="M16" s="209"/>
      <c r="N16" s="209"/>
      <c r="O16" s="209"/>
      <c r="P16" s="209"/>
      <c r="Q16" s="209"/>
      <c r="R16" s="209"/>
      <c r="S16" s="209"/>
      <c r="T16" s="210"/>
      <c r="U16" s="210"/>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96</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9" t="s">
        <v>231</v>
      </c>
      <c r="B20" s="209"/>
      <c r="C20" s="209"/>
      <c r="D20" s="209"/>
      <c r="E20" s="209"/>
      <c r="F20" s="209"/>
      <c r="G20" s="209"/>
      <c r="H20" s="209"/>
      <c r="I20" s="209"/>
      <c r="J20" s="209"/>
      <c r="K20" s="209"/>
      <c r="L20" s="209"/>
      <c r="M20" s="209"/>
      <c r="N20" s="209"/>
      <c r="O20" s="209"/>
      <c r="P20" s="209"/>
      <c r="Q20" s="209"/>
      <c r="R20" s="209"/>
      <c r="S20" s="209"/>
      <c r="T20" s="210"/>
      <c r="U20" s="210"/>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105</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9" t="s">
        <v>151</v>
      </c>
      <c r="B24" s="209"/>
      <c r="C24" s="209"/>
      <c r="D24" s="209"/>
      <c r="E24" s="209"/>
      <c r="F24" s="209"/>
      <c r="G24" s="209"/>
      <c r="H24" s="209"/>
      <c r="I24" s="209"/>
      <c r="J24" s="209"/>
      <c r="K24" s="209"/>
      <c r="L24" s="209"/>
      <c r="M24" s="209"/>
      <c r="N24" s="209"/>
      <c r="O24" s="209"/>
      <c r="P24" s="209"/>
      <c r="Q24" s="209"/>
      <c r="R24" s="209"/>
      <c r="S24" s="209"/>
      <c r="T24" s="210"/>
      <c r="U24" s="210"/>
    </row>
    <row r="25" spans="1:21" ht="6" customHeight="1" x14ac:dyDescent="0.2">
      <c r="A25" s="209"/>
      <c r="B25" s="209"/>
      <c r="C25" s="209"/>
      <c r="D25" s="209"/>
      <c r="E25" s="209"/>
      <c r="F25" s="209"/>
      <c r="G25" s="209"/>
      <c r="H25" s="209"/>
      <c r="I25" s="209"/>
      <c r="J25" s="209"/>
      <c r="K25" s="209"/>
      <c r="L25" s="209"/>
      <c r="M25" s="209"/>
      <c r="N25" s="209"/>
      <c r="O25" s="209"/>
      <c r="P25" s="209"/>
      <c r="Q25" s="209"/>
      <c r="R25" s="209"/>
      <c r="S25" s="209"/>
      <c r="T25" s="210"/>
      <c r="U25" s="210"/>
    </row>
    <row r="26" spans="1:21" ht="68.25" customHeight="1" x14ac:dyDescent="0.2">
      <c r="A26" s="209" t="s">
        <v>237</v>
      </c>
      <c r="B26" s="209"/>
      <c r="C26" s="209"/>
      <c r="D26" s="209"/>
      <c r="E26" s="209"/>
      <c r="F26" s="209"/>
      <c r="G26" s="209"/>
      <c r="H26" s="209"/>
      <c r="I26" s="209"/>
      <c r="J26" s="209"/>
      <c r="K26" s="209"/>
      <c r="L26" s="209"/>
      <c r="M26" s="209"/>
      <c r="N26" s="209"/>
      <c r="O26" s="209"/>
      <c r="P26" s="209"/>
      <c r="Q26" s="209"/>
      <c r="R26" s="209"/>
      <c r="S26" s="209"/>
      <c r="T26" s="210"/>
      <c r="U26" s="210"/>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95</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9" t="s">
        <v>166</v>
      </c>
      <c r="B30" s="209"/>
      <c r="C30" s="209"/>
      <c r="D30" s="209"/>
      <c r="E30" s="209"/>
      <c r="F30" s="209"/>
      <c r="G30" s="209"/>
      <c r="H30" s="209"/>
      <c r="I30" s="209"/>
      <c r="J30" s="209"/>
      <c r="K30" s="209"/>
      <c r="L30" s="209"/>
      <c r="M30" s="209"/>
      <c r="N30" s="209"/>
      <c r="O30" s="209"/>
      <c r="P30" s="209"/>
      <c r="Q30" s="209"/>
      <c r="R30" s="209"/>
      <c r="S30" s="209"/>
      <c r="T30" s="210"/>
      <c r="U30" s="210"/>
    </row>
    <row r="31" spans="1:21" ht="6" customHeight="1" x14ac:dyDescent="0.2">
      <c r="A31" s="209"/>
      <c r="B31" s="209"/>
      <c r="C31" s="209"/>
      <c r="D31" s="209"/>
      <c r="E31" s="209"/>
      <c r="F31" s="209"/>
      <c r="G31" s="209"/>
      <c r="H31" s="209"/>
      <c r="I31" s="209"/>
      <c r="J31" s="209"/>
      <c r="K31" s="209"/>
      <c r="L31" s="209"/>
      <c r="M31" s="209"/>
      <c r="N31" s="209"/>
      <c r="O31" s="209"/>
      <c r="P31" s="209"/>
      <c r="Q31" s="209"/>
      <c r="R31" s="209"/>
      <c r="S31" s="209"/>
      <c r="T31" s="210"/>
      <c r="U31" s="210"/>
    </row>
    <row r="32" spans="1:21" ht="18" customHeight="1" x14ac:dyDescent="0.2">
      <c r="A32" s="209" t="s">
        <v>153</v>
      </c>
      <c r="B32" s="209"/>
      <c r="C32" s="209"/>
      <c r="D32" s="209"/>
      <c r="E32" s="209"/>
      <c r="F32" s="209"/>
      <c r="G32" s="209"/>
      <c r="H32" s="209"/>
      <c r="I32" s="209"/>
      <c r="J32" s="209"/>
      <c r="K32" s="209"/>
      <c r="L32" s="209"/>
      <c r="M32" s="209"/>
      <c r="N32" s="209"/>
      <c r="O32" s="209"/>
      <c r="P32" s="209"/>
      <c r="Q32" s="209"/>
      <c r="R32" s="209"/>
      <c r="S32" s="209"/>
      <c r="T32" s="210"/>
      <c r="U32" s="210"/>
    </row>
    <row r="33" spans="1:21" ht="6" customHeight="1" x14ac:dyDescent="0.2">
      <c r="A33" s="209"/>
      <c r="B33" s="209"/>
      <c r="C33" s="209"/>
      <c r="D33" s="209"/>
      <c r="E33" s="209"/>
      <c r="F33" s="209"/>
      <c r="G33" s="209"/>
      <c r="H33" s="209"/>
      <c r="I33" s="209"/>
      <c r="J33" s="209"/>
      <c r="K33" s="209"/>
      <c r="L33" s="209"/>
      <c r="M33" s="209"/>
      <c r="N33" s="209"/>
      <c r="O33" s="209"/>
      <c r="P33" s="209"/>
      <c r="Q33" s="209"/>
      <c r="R33" s="209"/>
      <c r="S33" s="209"/>
      <c r="T33" s="210"/>
      <c r="U33" s="210"/>
    </row>
    <row r="34" spans="1:21" ht="28.5" customHeight="1" x14ac:dyDescent="0.2">
      <c r="A34" s="209" t="s">
        <v>101</v>
      </c>
      <c r="B34" s="209"/>
      <c r="C34" s="209"/>
      <c r="D34" s="209"/>
      <c r="E34" s="209"/>
      <c r="F34" s="209"/>
      <c r="G34" s="209"/>
      <c r="H34" s="209"/>
      <c r="I34" s="209"/>
      <c r="J34" s="209"/>
      <c r="K34" s="209"/>
      <c r="L34" s="209"/>
      <c r="M34" s="209"/>
      <c r="N34" s="209"/>
      <c r="O34" s="209"/>
      <c r="P34" s="209"/>
      <c r="Q34" s="209"/>
      <c r="R34" s="209"/>
      <c r="S34" s="209"/>
      <c r="T34" s="210"/>
      <c r="U34" s="210"/>
    </row>
    <row r="35" spans="1:21" ht="6" customHeight="1" x14ac:dyDescent="0.2">
      <c r="A35" s="209"/>
      <c r="B35" s="209"/>
      <c r="C35" s="209"/>
      <c r="D35" s="209"/>
      <c r="E35" s="209"/>
      <c r="F35" s="209"/>
      <c r="G35" s="209"/>
      <c r="H35" s="209"/>
      <c r="I35" s="209"/>
      <c r="J35" s="209"/>
      <c r="K35" s="209"/>
      <c r="L35" s="209"/>
      <c r="M35" s="209"/>
      <c r="N35" s="209"/>
      <c r="O35" s="209"/>
      <c r="P35" s="209"/>
      <c r="Q35" s="209"/>
      <c r="R35" s="209"/>
      <c r="S35" s="209"/>
      <c r="T35" s="210"/>
      <c r="U35" s="210"/>
    </row>
    <row r="36" spans="1:21" ht="18" customHeight="1" x14ac:dyDescent="0.2">
      <c r="A36" s="209" t="s">
        <v>102</v>
      </c>
      <c r="B36" s="209"/>
      <c r="C36" s="209"/>
      <c r="D36" s="209"/>
      <c r="E36" s="209"/>
      <c r="F36" s="209"/>
      <c r="G36" s="209"/>
      <c r="H36" s="209"/>
      <c r="I36" s="209"/>
      <c r="J36" s="209"/>
      <c r="K36" s="209"/>
      <c r="L36" s="209"/>
      <c r="M36" s="209"/>
      <c r="N36" s="209"/>
      <c r="O36" s="209"/>
      <c r="P36" s="209"/>
      <c r="Q36" s="209"/>
      <c r="R36" s="209"/>
      <c r="S36" s="209"/>
      <c r="T36" s="210"/>
      <c r="U36" s="210"/>
    </row>
    <row r="37" spans="1:21" ht="6" customHeight="1" x14ac:dyDescent="0.2">
      <c r="A37" s="209"/>
      <c r="B37" s="209"/>
      <c r="C37" s="209"/>
      <c r="D37" s="209"/>
      <c r="E37" s="209"/>
      <c r="F37" s="209"/>
      <c r="G37" s="209"/>
      <c r="H37" s="209"/>
      <c r="I37" s="209"/>
      <c r="J37" s="209"/>
      <c r="K37" s="209"/>
      <c r="L37" s="209"/>
      <c r="M37" s="209"/>
      <c r="N37" s="209"/>
      <c r="O37" s="209"/>
      <c r="P37" s="209"/>
      <c r="Q37" s="209"/>
      <c r="R37" s="209"/>
      <c r="S37" s="209"/>
      <c r="T37" s="210"/>
      <c r="U37" s="210"/>
    </row>
    <row r="38" spans="1:21" ht="28.5" customHeight="1" x14ac:dyDescent="0.2">
      <c r="A38" s="209" t="s">
        <v>111</v>
      </c>
      <c r="B38" s="209"/>
      <c r="C38" s="209"/>
      <c r="D38" s="209"/>
      <c r="E38" s="209"/>
      <c r="F38" s="209"/>
      <c r="G38" s="209"/>
      <c r="H38" s="209"/>
      <c r="I38" s="209"/>
      <c r="J38" s="209"/>
      <c r="K38" s="209"/>
      <c r="L38" s="209"/>
      <c r="M38" s="209"/>
      <c r="N38" s="209"/>
      <c r="O38" s="209"/>
      <c r="P38" s="209"/>
      <c r="Q38" s="209"/>
      <c r="R38" s="209"/>
      <c r="S38" s="209"/>
      <c r="T38" s="210"/>
      <c r="U38" s="210"/>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 ref="A34:U34"/>
    <mergeCell ref="A35:U35"/>
    <mergeCell ref="A36:U36"/>
    <mergeCell ref="A24:U24"/>
    <mergeCell ref="A25:U25"/>
    <mergeCell ref="A26:U26"/>
    <mergeCell ref="A30:U30"/>
    <mergeCell ref="A31:U31"/>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7" t="s">
        <v>97</v>
      </c>
      <c r="B1" s="213"/>
      <c r="C1" s="213"/>
      <c r="D1" s="213"/>
      <c r="E1" s="213"/>
      <c r="F1" s="213"/>
      <c r="G1" s="213"/>
      <c r="H1" s="213"/>
      <c r="I1" s="213"/>
      <c r="J1" s="213"/>
      <c r="K1" s="213"/>
      <c r="L1" s="213"/>
      <c r="M1" s="213"/>
      <c r="N1" s="213"/>
      <c r="O1" s="213"/>
      <c r="P1" s="213"/>
      <c r="Q1" s="213"/>
      <c r="R1" s="213"/>
      <c r="S1" s="213"/>
    </row>
    <row r="2" spans="1:19" ht="6" customHeight="1" x14ac:dyDescent="0.2">
      <c r="A2" s="206"/>
      <c r="B2" s="206"/>
      <c r="C2" s="206"/>
      <c r="D2" s="206"/>
      <c r="E2" s="206"/>
      <c r="F2" s="206"/>
      <c r="G2" s="206"/>
      <c r="H2" s="206"/>
      <c r="I2" s="206"/>
      <c r="J2" s="206"/>
      <c r="K2" s="206"/>
      <c r="L2" s="206"/>
    </row>
    <row r="3" spans="1:19" ht="18" customHeight="1" x14ac:dyDescent="0.2">
      <c r="A3" s="129" t="s">
        <v>98</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100</v>
      </c>
      <c r="B5" s="162"/>
      <c r="C5" s="162" t="s">
        <v>238</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4" t="s">
        <v>143</v>
      </c>
      <c r="D7" s="215"/>
      <c r="E7" s="215"/>
      <c r="F7" s="215"/>
      <c r="G7" s="215"/>
      <c r="H7" s="215"/>
      <c r="I7" s="215"/>
      <c r="J7" s="215"/>
      <c r="K7" s="215"/>
      <c r="L7" s="215"/>
      <c r="M7" s="215"/>
      <c r="N7" s="215"/>
      <c r="O7" s="215"/>
      <c r="P7" s="215"/>
      <c r="Q7" s="215"/>
      <c r="R7" s="215"/>
      <c r="S7" s="215"/>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133</v>
      </c>
      <c r="B9" s="162"/>
      <c r="C9" s="162" t="s">
        <v>134</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4" t="s">
        <v>144</v>
      </c>
      <c r="D11" s="215"/>
      <c r="E11" s="215"/>
      <c r="F11" s="215"/>
      <c r="G11" s="215"/>
      <c r="H11" s="215"/>
      <c r="I11" s="215"/>
      <c r="J11" s="215"/>
      <c r="K11" s="215"/>
      <c r="L11" s="215"/>
      <c r="M11" s="215"/>
      <c r="N11" s="215"/>
      <c r="O11" s="215"/>
      <c r="P11" s="215"/>
      <c r="Q11" s="215"/>
      <c r="R11" s="215"/>
      <c r="S11" s="215"/>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155</v>
      </c>
      <c r="B13" s="162"/>
      <c r="C13" s="214" t="s">
        <v>214</v>
      </c>
      <c r="D13" s="217"/>
      <c r="E13" s="217"/>
      <c r="F13" s="217"/>
      <c r="G13" s="217"/>
      <c r="H13" s="217"/>
      <c r="I13" s="217"/>
      <c r="J13" s="217"/>
      <c r="K13" s="217"/>
      <c r="L13" s="217"/>
      <c r="M13" s="217"/>
      <c r="N13" s="217"/>
      <c r="O13" s="217"/>
      <c r="P13" s="217"/>
      <c r="Q13" s="217"/>
      <c r="R13" s="217"/>
      <c r="S13" s="217"/>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135</v>
      </c>
      <c r="B15" s="162"/>
      <c r="C15" s="214" t="s">
        <v>145</v>
      </c>
      <c r="D15" s="215"/>
      <c r="E15" s="215"/>
      <c r="F15" s="215"/>
      <c r="G15" s="215"/>
      <c r="H15" s="215"/>
      <c r="I15" s="215"/>
      <c r="J15" s="215"/>
      <c r="K15" s="215"/>
      <c r="L15" s="215"/>
      <c r="M15" s="215"/>
      <c r="N15" s="215"/>
      <c r="O15" s="215"/>
      <c r="P15" s="215"/>
      <c r="Q15" s="215"/>
      <c r="R15" s="215"/>
      <c r="S15" s="215"/>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146</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140</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136</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167</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6"/>
      <c r="B24" s="204"/>
      <c r="C24" s="204"/>
      <c r="D24" s="204"/>
      <c r="E24" s="204"/>
      <c r="F24" s="204"/>
      <c r="G24" s="204"/>
      <c r="H24" s="204"/>
      <c r="I24" s="204"/>
      <c r="J24" s="204"/>
      <c r="K24" s="204"/>
      <c r="L24" s="204"/>
    </row>
    <row r="25" spans="1:19" ht="18" customHeight="1" x14ac:dyDescent="0.2">
      <c r="A25" s="129" t="s">
        <v>99</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116</v>
      </c>
      <c r="C27" s="170" t="s">
        <v>117</v>
      </c>
      <c r="D27" s="138"/>
      <c r="E27" s="138"/>
      <c r="F27" s="138"/>
      <c r="G27" s="138"/>
      <c r="H27" s="138"/>
      <c r="I27" s="138"/>
      <c r="J27" s="138"/>
      <c r="K27" s="138"/>
      <c r="L27" s="138"/>
    </row>
    <row r="28" spans="1:19" ht="18" customHeight="1" x14ac:dyDescent="0.2">
      <c r="A28" s="131" t="s">
        <v>118</v>
      </c>
      <c r="C28" s="170" t="s">
        <v>119</v>
      </c>
      <c r="D28" s="138"/>
      <c r="E28" s="138"/>
      <c r="F28" s="138"/>
      <c r="G28" s="138"/>
      <c r="H28" s="138"/>
      <c r="I28" s="138"/>
      <c r="J28" s="138"/>
      <c r="K28" s="138"/>
      <c r="L28" s="138"/>
    </row>
    <row r="29" spans="1:19" ht="18" customHeight="1" x14ac:dyDescent="0.2">
      <c r="A29" s="183" t="s">
        <v>215</v>
      </c>
      <c r="C29" s="170" t="s">
        <v>120</v>
      </c>
      <c r="D29" s="171"/>
      <c r="E29" s="171"/>
      <c r="F29" s="171"/>
      <c r="G29" s="171"/>
      <c r="H29" s="171"/>
      <c r="I29" s="171"/>
      <c r="J29" s="171"/>
      <c r="K29" s="171"/>
      <c r="L29" s="171"/>
    </row>
    <row r="30" spans="1:19" ht="18" customHeight="1" x14ac:dyDescent="0.2">
      <c r="A30" s="172" t="s">
        <v>122</v>
      </c>
      <c r="C30" s="170" t="s">
        <v>121</v>
      </c>
      <c r="D30" s="138"/>
      <c r="E30" s="138"/>
      <c r="F30" s="138"/>
      <c r="G30" s="138"/>
      <c r="H30" s="138"/>
      <c r="I30" s="138"/>
      <c r="J30" s="138"/>
      <c r="K30" s="138"/>
      <c r="L30" s="138"/>
    </row>
    <row r="31" spans="1:19" ht="18" customHeight="1" x14ac:dyDescent="0.2">
      <c r="A31" s="131" t="s">
        <v>123</v>
      </c>
      <c r="C31" s="170" t="s">
        <v>124</v>
      </c>
      <c r="D31" s="138"/>
      <c r="E31" s="138"/>
      <c r="F31" s="138"/>
      <c r="G31" s="138"/>
      <c r="H31" s="138"/>
      <c r="I31" s="138"/>
      <c r="J31" s="138"/>
      <c r="K31" s="138"/>
      <c r="L31" s="138"/>
    </row>
    <row r="32" spans="1:19" ht="18" customHeight="1" x14ac:dyDescent="0.2">
      <c r="A32" s="131" t="s">
        <v>125</v>
      </c>
      <c r="C32" s="170" t="s">
        <v>126</v>
      </c>
      <c r="D32" s="138"/>
      <c r="E32" s="138"/>
      <c r="F32" s="138"/>
      <c r="G32" s="138"/>
      <c r="H32" s="138"/>
      <c r="I32" s="138"/>
      <c r="J32" s="138"/>
      <c r="K32" s="138"/>
      <c r="L32" s="138"/>
    </row>
    <row r="33" spans="1:19" ht="18" customHeight="1" x14ac:dyDescent="0.2">
      <c r="A33" s="131" t="s">
        <v>127</v>
      </c>
      <c r="C33" s="170" t="s">
        <v>128</v>
      </c>
    </row>
    <row r="34" spans="1:19" ht="18" customHeight="1" x14ac:dyDescent="0.2">
      <c r="A34" s="173" t="s">
        <v>130</v>
      </c>
      <c r="C34" s="170" t="s">
        <v>129</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97"/>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184</v>
      </c>
      <c r="C1" s="64"/>
    </row>
    <row r="2" spans="2:44" x14ac:dyDescent="0.2">
      <c r="B2" s="24" t="s">
        <v>216</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41" t="s">
        <v>4</v>
      </c>
      <c r="C4" s="241" t="s">
        <v>5</v>
      </c>
      <c r="D4" s="68"/>
      <c r="E4" s="223" t="s">
        <v>53</v>
      </c>
      <c r="F4" s="223"/>
      <c r="G4" s="223"/>
      <c r="H4" s="223"/>
      <c r="I4" s="223"/>
      <c r="J4" s="223"/>
      <c r="K4" s="223"/>
      <c r="L4" s="223"/>
      <c r="M4" s="223"/>
      <c r="N4" s="223"/>
      <c r="O4" s="223"/>
      <c r="P4" s="223"/>
      <c r="Q4" s="223"/>
      <c r="R4" s="223"/>
      <c r="S4" s="223"/>
      <c r="T4" s="223"/>
      <c r="U4" s="223"/>
      <c r="V4" s="223"/>
      <c r="W4" s="223"/>
      <c r="X4" s="223"/>
      <c r="Y4" s="223"/>
      <c r="Z4" s="223"/>
      <c r="AA4" s="223"/>
      <c r="AB4" s="223"/>
      <c r="AC4" s="223"/>
      <c r="AD4" s="224"/>
      <c r="AE4" s="224"/>
      <c r="AF4" s="224"/>
      <c r="AG4" s="224"/>
      <c r="AH4" s="224"/>
      <c r="AI4" s="224"/>
      <c r="AJ4" s="224"/>
      <c r="AK4" s="225"/>
      <c r="AL4" s="225"/>
      <c r="AM4" s="225"/>
      <c r="AN4" s="225"/>
      <c r="AO4" s="225"/>
    </row>
    <row r="5" spans="2:44" ht="14.25" customHeight="1" x14ac:dyDescent="0.2">
      <c r="B5" s="238"/>
      <c r="C5" s="238"/>
      <c r="D5" s="68"/>
      <c r="E5" s="242" t="s">
        <v>55</v>
      </c>
      <c r="F5" s="242"/>
      <c r="G5" s="242"/>
      <c r="H5" s="242"/>
      <c r="I5" s="242"/>
      <c r="J5" s="84"/>
      <c r="K5" s="242" t="s">
        <v>54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row>
    <row r="6" spans="2:44" ht="48" customHeight="1" x14ac:dyDescent="0.2">
      <c r="B6" s="238"/>
      <c r="C6" s="238"/>
      <c r="D6" s="68"/>
      <c r="E6" s="234" t="s">
        <v>56</v>
      </c>
      <c r="F6" s="234"/>
      <c r="H6" s="234" t="s">
        <v>57</v>
      </c>
      <c r="I6" s="234"/>
      <c r="J6" s="86"/>
      <c r="K6" s="228" t="s">
        <v>42</v>
      </c>
      <c r="L6" s="229"/>
      <c r="M6" s="229"/>
      <c r="N6" s="229"/>
      <c r="O6" s="229"/>
      <c r="P6" s="229"/>
      <c r="Q6" s="229"/>
      <c r="R6" s="229"/>
      <c r="S6" s="229"/>
      <c r="T6" s="229"/>
      <c r="U6" s="229"/>
      <c r="V6" s="229"/>
      <c r="W6" s="229"/>
      <c r="X6" s="229"/>
      <c r="Y6" s="229"/>
      <c r="Z6" s="87"/>
      <c r="AA6" s="228" t="s">
        <v>46</v>
      </c>
      <c r="AB6" s="228"/>
      <c r="AC6" s="230"/>
      <c r="AD6" s="230"/>
      <c r="AE6" s="230"/>
      <c r="AF6" s="230"/>
      <c r="AG6" s="230"/>
      <c r="AH6" s="230"/>
      <c r="AI6" s="230"/>
      <c r="AJ6" s="230"/>
      <c r="AK6" s="230"/>
      <c r="AL6" s="230"/>
      <c r="AM6" s="230"/>
      <c r="AN6" s="230"/>
      <c r="AO6" s="230"/>
    </row>
    <row r="7" spans="2:44" ht="36.75" customHeight="1" x14ac:dyDescent="0.2">
      <c r="B7" s="238"/>
      <c r="C7" s="238"/>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38"/>
      <c r="C8" s="238"/>
      <c r="D8" s="68"/>
      <c r="E8" s="88" t="s">
        <v>58</v>
      </c>
      <c r="F8" s="89"/>
      <c r="H8" s="88" t="s">
        <v>67</v>
      </c>
      <c r="I8" s="89"/>
      <c r="K8" s="231" t="s">
        <v>61</v>
      </c>
      <c r="L8" s="232"/>
      <c r="M8" s="232"/>
      <c r="N8" s="232"/>
      <c r="O8" s="232"/>
      <c r="P8" s="232"/>
      <c r="Q8" s="232"/>
      <c r="R8" s="232"/>
      <c r="S8" s="232"/>
      <c r="T8" s="232"/>
      <c r="U8" s="232"/>
      <c r="V8" s="232"/>
      <c r="W8" s="232"/>
      <c r="X8" s="232"/>
      <c r="Y8" s="232"/>
      <c r="AA8" s="231" t="s">
        <v>74</v>
      </c>
      <c r="AB8" s="232"/>
      <c r="AC8" s="232"/>
      <c r="AD8" s="232"/>
      <c r="AE8" s="232"/>
      <c r="AF8" s="232"/>
      <c r="AG8" s="232"/>
      <c r="AH8" s="232"/>
      <c r="AI8" s="232"/>
      <c r="AJ8" s="232"/>
      <c r="AK8" s="232"/>
      <c r="AL8" s="232"/>
      <c r="AM8" s="232"/>
      <c r="AN8" s="232"/>
      <c r="AO8" s="232"/>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38">
        <v>3</v>
      </c>
      <c r="F10" s="238"/>
      <c r="G10" s="68"/>
      <c r="H10" s="238">
        <v>4</v>
      </c>
      <c r="I10" s="238"/>
      <c r="J10" s="68"/>
      <c r="K10" s="238">
        <v>5</v>
      </c>
      <c r="L10" s="238"/>
      <c r="M10" s="68"/>
      <c r="N10" s="238">
        <v>6</v>
      </c>
      <c r="O10" s="238"/>
      <c r="P10" s="68"/>
      <c r="Q10" s="238">
        <v>7</v>
      </c>
      <c r="R10" s="238"/>
      <c r="S10" s="238" t="s">
        <v>80</v>
      </c>
      <c r="T10" s="238"/>
      <c r="U10" s="68"/>
      <c r="V10" s="238">
        <v>8</v>
      </c>
      <c r="W10" s="238"/>
      <c r="X10" s="238" t="s">
        <v>81</v>
      </c>
      <c r="Y10" s="238"/>
      <c r="Z10" s="68"/>
      <c r="AA10" s="238">
        <v>9</v>
      </c>
      <c r="AB10" s="238"/>
      <c r="AC10" s="68"/>
      <c r="AD10" s="238">
        <v>10</v>
      </c>
      <c r="AE10" s="238"/>
      <c r="AF10" s="68"/>
      <c r="AG10" s="238">
        <v>11</v>
      </c>
      <c r="AH10" s="238"/>
      <c r="AI10" s="238" t="s">
        <v>82</v>
      </c>
      <c r="AJ10" s="238"/>
      <c r="AK10" s="68"/>
      <c r="AL10" s="238">
        <v>12</v>
      </c>
      <c r="AM10" s="238"/>
      <c r="AN10" s="238" t="s">
        <v>83</v>
      </c>
      <c r="AO10" s="238"/>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16927.734980909852</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9546.151598800112</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3195.2629516403122</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6425.0503239663849</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2883.9190502957031</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6472.2927211630995</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2883.4337905484026</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49.39819597881511</v>
      </c>
      <c r="F53" s="109"/>
      <c r="G53" s="109"/>
      <c r="H53" s="179">
        <f>IF(VLOOKUP(CONCATENATE($B53," ",$C53),'-RÅDATA_KVARTAL-'!$A$4:$W$75,9)&gt;0,VLOOKUP(CONCATENATE($B53," ",$C53),'-RÅDATA_KVARTAL-'!$A$4:$W$75,9),"")</f>
        <v>2902.2837867437133</v>
      </c>
      <c r="I53" s="109"/>
      <c r="J53" s="109"/>
      <c r="K53" s="179">
        <f>IF(VLOOKUP(CONCATENATE($B53," ",$C53),'-RÅDATA_KVARTAL-'!$A$4:$W$75,4)&gt;0,VLOOKUP(CONCATENATE($B53," ",$C53),'-RÅDATA_KVARTAL-'!$A$4:$W$75,4),"")</f>
        <v>16072.217443639069</v>
      </c>
      <c r="L53" s="109" t="s">
        <v>247</v>
      </c>
      <c r="M53" s="109"/>
      <c r="N53" s="179">
        <f>IF(VLOOKUP(CONCATENATE($B53," ",$C53),'-RÅDATA_KVARTAL-'!$A$4:$W$75,6)&gt;0,VLOOKUP(CONCATENATE($B53," ",$C53),'-RÅDATA_KVARTAL-'!$A$4:$W$75,6),"")</f>
        <v>9419.9134436390705</v>
      </c>
      <c r="O53" s="109" t="s">
        <v>247</v>
      </c>
      <c r="P53" s="109"/>
      <c r="Q53" s="179">
        <f>IF(VLOOKUP(CONCATENATE($B53," ",$C53),'-RÅDATA_KVARTAL-'!$A$4:$W$75,14)&gt;0,VLOOKUP(CONCATENATE($B53," ",$C53),'-RÅDATA_KVARTAL-'!$A$4:$W$75,14),"")</f>
        <v>9017.273550281745</v>
      </c>
      <c r="R53" s="109" t="s">
        <v>247</v>
      </c>
      <c r="S53" s="179">
        <f>IF(VLOOKUP(CONCATENATE($B53," ",$C53),'-RÅDATA_KVARTAL-'!$A$4:$W$75,16)&gt;0,VLOOKUP(CONCATENATE($B53," ",$C53),'-RÅDATA_KVARTAL-'!$A$4:$W$75,16),"")</f>
        <v>6772.1055502817462</v>
      </c>
      <c r="T53" s="109" t="s">
        <v>247</v>
      </c>
      <c r="U53" s="109"/>
      <c r="V53" s="179">
        <f>IF(VLOOKUP(CONCATENATE($B53," ",$C53),'-RÅDATA_KVARTAL-'!$A$4:$W$75,10)&gt;0,VLOOKUP(CONCATENATE($B53," ",$C53),'-RÅDATA_KVARTAL-'!$A$4:$W$75,10),"")</f>
        <v>7054.9438933573247</v>
      </c>
      <c r="W53" s="109" t="s">
        <v>247</v>
      </c>
      <c r="X53" s="179">
        <f>IF(VLOOKUP(CONCATENATE($B53," ",$C53),'-RÅDATA_KVARTAL-'!$A$4:$W$75,12)&gt;0,VLOOKUP(CONCATENATE($B53," ",$C53),'-RÅDATA_KVARTAL-'!$A$4:$W$75,12),"")</f>
        <v>2647.8078933573242</v>
      </c>
      <c r="Y53" s="109" t="s">
        <v>247</v>
      </c>
      <c r="Z53" s="109"/>
      <c r="AA53" s="179">
        <f>IF(VLOOKUP(CONCATENATE($B53," ",$C53),'-RÅDATA_KVARTAL-'!$A$4:$W$75,5)&gt;0,VLOOKUP(CONCATENATE($B53," ",$C53),'-RÅDATA_KVARTAL-'!$A$4:$W$75,5),"")</f>
        <v>5227.648135483716</v>
      </c>
      <c r="AB53" s="109" t="s">
        <v>247</v>
      </c>
      <c r="AC53" s="109"/>
      <c r="AD53" s="179">
        <f>IF(VLOOKUP(CONCATENATE($B53," ",$C53),'-RÅDATA_KVARTAL-'!$A$4:$W$75,7)&gt;0,VLOOKUP(CONCATENATE($B53," ",$C53),'-RÅDATA_KVARTAL-'!$A$4:$W$75,7),"")</f>
        <v>4185.8374734837162</v>
      </c>
      <c r="AE53" s="109" t="s">
        <v>247</v>
      </c>
      <c r="AF53" s="109"/>
      <c r="AG53" s="179">
        <f>IF(VLOOKUP(CONCATENATE($B53," ",$C53),'-RÅDATA_KVARTAL-'!$A$4:$W$75,15)&gt;0,VLOOKUP(CONCATENATE($B53," ",$C53),'-RÅDATA_KVARTAL-'!$A$4:$W$75,15),"")</f>
        <v>3304.2458250782138</v>
      </c>
      <c r="AH53" s="109" t="s">
        <v>247</v>
      </c>
      <c r="AI53" s="179">
        <f>IF(VLOOKUP(CONCATENATE($B53," ",$C53),'-RÅDATA_KVARTAL-'!$A$4:$W$75,17)&gt;0,VLOOKUP(CONCATENATE($B53," ",$C53),'-RÅDATA_KVARTAL-'!$A$4:$W$75,17),"")</f>
        <v>2909.3848122782138</v>
      </c>
      <c r="AJ53" s="109" t="s">
        <v>247</v>
      </c>
      <c r="AK53" s="105"/>
      <c r="AL53" s="179">
        <f>IF(VLOOKUP(CONCATENATE($B53," ",$C53),'-RÅDATA_KVARTAL-'!$A$4:$W$75,11)&gt;0,VLOOKUP(CONCATENATE($B53," ",$C53),'-RÅDATA_KVARTAL-'!$A$4:$W$75,11),"")</f>
        <v>1923.4023104055022</v>
      </c>
      <c r="AM53" s="109" t="s">
        <v>247</v>
      </c>
      <c r="AN53" s="107">
        <f>IF(VLOOKUP(CONCATENATE($B53," ",$C53),'-RÅDATA_KVARTAL-'!$A$4:$W$75,13)&gt;0,VLOOKUP(CONCATENATE($B53," ",$C53),'-RÅDATA_KVARTAL-'!$A$4:$W$75,13),"")</f>
        <v>1276.4526612055024</v>
      </c>
      <c r="AO53" s="109" t="s">
        <v>247</v>
      </c>
    </row>
    <row r="54" spans="2:42" ht="10.5" customHeight="1" x14ac:dyDescent="0.2">
      <c r="B54" s="105">
        <v>2013</v>
      </c>
      <c r="C54" s="105" t="s">
        <v>1</v>
      </c>
      <c r="D54" s="109"/>
      <c r="E54" s="179">
        <f>IF(VLOOKUP(CONCATENATE($B54," ",$C54),'-RÅDATA_KVARTAL-'!$A$4:$W$75,8)&gt;0,VLOOKUP(CONCATENATE($B54," ",$C54),'-RÅDATA_KVARTAL-'!$A$4:$W$75,8),"")</f>
        <v>50.535144629170297</v>
      </c>
      <c r="F54" s="109"/>
      <c r="G54" s="109"/>
      <c r="H54" s="179">
        <f>IF(VLOOKUP(CONCATENATE($B54," ",$C54),'-RÅDATA_KVARTAL-'!$A$4:$W$75,9)&gt;0,VLOOKUP(CONCATENATE($B54," ",$C54),'-RÅDATA_KVARTAL-'!$A$4:$W$75,9),"")</f>
        <v>3018.9715864762215</v>
      </c>
      <c r="I54" s="109"/>
      <c r="J54" s="109"/>
      <c r="K54" s="179">
        <f>IF(VLOOKUP(CONCATENATE($B54," ",$C54),'-RÅDATA_KVARTAL-'!$A$4:$W$75,4)&gt;0,VLOOKUP(CONCATENATE($B54," ",$C54),'-RÅDATA_KVARTAL-'!$A$4:$W$75,4),"")</f>
        <v>16100.045440761342</v>
      </c>
      <c r="L54" s="109" t="s">
        <v>247</v>
      </c>
      <c r="M54" s="109"/>
      <c r="N54" s="179">
        <f>IF(VLOOKUP(CONCATENATE($B54," ",$C54),'-RÅDATA_KVARTAL-'!$A$4:$W$75,6)&gt;0,VLOOKUP(CONCATENATE($B54," ",$C54),'-RÅDATA_KVARTAL-'!$A$4:$W$75,6),"")</f>
        <v>9687.0369407613434</v>
      </c>
      <c r="O54" s="109" t="s">
        <v>247</v>
      </c>
      <c r="P54" s="109"/>
      <c r="Q54" s="179">
        <f>IF(VLOOKUP(CONCATENATE($B54," ",$C54),'-RÅDATA_KVARTAL-'!$A$4:$W$75,14)&gt;0,VLOOKUP(CONCATENATE($B54," ",$C54),'-RÅDATA_KVARTAL-'!$A$4:$W$75,14),"")</f>
        <v>8848.1155204323732</v>
      </c>
      <c r="R54" s="109" t="s">
        <v>247</v>
      </c>
      <c r="S54" s="179">
        <f>IF(VLOOKUP(CONCATENATE($B54," ",$C54),'-RÅDATA_KVARTAL-'!$A$4:$W$75,16)&gt;0,VLOOKUP(CONCATENATE($B54," ",$C54),'-RÅDATA_KVARTAL-'!$A$4:$W$75,16),"")</f>
        <v>6666.7030204323737</v>
      </c>
      <c r="T54" s="109" t="s">
        <v>247</v>
      </c>
      <c r="U54" s="109"/>
      <c r="V54" s="179">
        <f>IF(VLOOKUP(CONCATENATE($B54," ",$C54),'-RÅDATA_KVARTAL-'!$A$4:$W$75,10)&gt;0,VLOOKUP(CONCATENATE($B54," ",$C54),'-RÅDATA_KVARTAL-'!$A$4:$W$75,10),"")</f>
        <v>7251.9299203289693</v>
      </c>
      <c r="W54" s="109" t="s">
        <v>247</v>
      </c>
      <c r="X54" s="179">
        <f>IF(VLOOKUP(CONCATENATE($B54," ",$C54),'-RÅDATA_KVARTAL-'!$A$4:$W$75,12)&gt;0,VLOOKUP(CONCATENATE($B54," ",$C54),'-RÅDATA_KVARTAL-'!$A$4:$W$75,12),"")</f>
        <v>3020.3339203289697</v>
      </c>
      <c r="Y54" s="109" t="s">
        <v>247</v>
      </c>
      <c r="Z54" s="109"/>
      <c r="AA54" s="179">
        <f>IF(VLOOKUP(CONCATENATE($B54," ",$C54),'-RÅDATA_KVARTAL-'!$A$4:$W$75,5)&gt;0,VLOOKUP(CONCATENATE($B54," ",$C54),'-RÅDATA_KVARTAL-'!$A$4:$W$75,5),"")</f>
        <v>5161.7717036274762</v>
      </c>
      <c r="AB54" s="109" t="s">
        <v>247</v>
      </c>
      <c r="AC54" s="109"/>
      <c r="AD54" s="179">
        <f>IF(VLOOKUP(CONCATENATE($B54," ",$C54),'-RÅDATA_KVARTAL-'!$A$4:$W$75,7)&gt;0,VLOOKUP(CONCATENATE($B54," ",$C54),'-RÅDATA_KVARTAL-'!$A$4:$W$75,7),"")</f>
        <v>4161.6146006274757</v>
      </c>
      <c r="AE54" s="109" t="s">
        <v>247</v>
      </c>
      <c r="AF54" s="109"/>
      <c r="AG54" s="179">
        <f>IF(VLOOKUP(CONCATENATE($B54," ",$C54),'-RÅDATA_KVARTAL-'!$A$4:$W$75,15)&gt;0,VLOOKUP(CONCATENATE($B54," ",$C54),'-RÅDATA_KVARTAL-'!$A$4:$W$75,15),"")</f>
        <v>3230.749137707784</v>
      </c>
      <c r="AH54" s="109" t="s">
        <v>247</v>
      </c>
      <c r="AI54" s="179">
        <f>IF(VLOOKUP(CONCATENATE($B54," ",$C54),'-RÅDATA_KVARTAL-'!$A$4:$W$75,17)&gt;0,VLOOKUP(CONCATENATE($B54," ",$C54),'-RÅDATA_KVARTAL-'!$A$4:$W$75,17),"")</f>
        <v>2822.7485634077839</v>
      </c>
      <c r="AJ54" s="109" t="s">
        <v>247</v>
      </c>
      <c r="AK54" s="105"/>
      <c r="AL54" s="179">
        <f>IF(VLOOKUP(CONCATENATE($B54," ",$C54),'-RÅDATA_KVARTAL-'!$A$4:$W$75,11)&gt;0,VLOOKUP(CONCATENATE($B54," ",$C54),'-RÅDATA_KVARTAL-'!$A$4:$W$75,11),"")</f>
        <v>1931.0225659196922</v>
      </c>
      <c r="AM54" s="109" t="s">
        <v>247</v>
      </c>
      <c r="AN54" s="107">
        <f>IF(VLOOKUP(CONCATENATE($B54," ",$C54),'-RÅDATA_KVARTAL-'!$A$4:$W$75,13)&gt;0,VLOOKUP(CONCATENATE($B54," ",$C54),'-RÅDATA_KVARTAL-'!$A$4:$W$75,13),"")</f>
        <v>1338.8660372196921</v>
      </c>
      <c r="AO54" s="109" t="s">
        <v>247</v>
      </c>
    </row>
    <row r="55" spans="2:42" ht="10.5" customHeight="1" x14ac:dyDescent="0.2">
      <c r="B55" s="33">
        <v>2013</v>
      </c>
      <c r="C55" s="33" t="s">
        <v>2</v>
      </c>
      <c r="D55" s="78"/>
      <c r="E55" s="179">
        <f>IF(VLOOKUP(CONCATENATE($B55," ",$C55),'-RÅDATA_KVARTAL-'!$A$4:$W$75,8)&gt;0,VLOOKUP(CONCATENATE($B55," ",$C55),'-RÅDATA_KVARTAL-'!$A$4:$W$75,8),"")</f>
        <v>48.276353903639439</v>
      </c>
      <c r="F55" s="109"/>
      <c r="G55" s="109"/>
      <c r="H55" s="179">
        <f>IF(VLOOKUP(CONCATENATE($B55," ",$C55),'-RÅDATA_KVARTAL-'!$A$4:$W$75,9)&gt;0,VLOOKUP(CONCATENATE($B55," ",$C55),'-RÅDATA_KVARTAL-'!$A$4:$W$75,9),"")</f>
        <v>2936.2135619280766</v>
      </c>
      <c r="I55" s="109"/>
      <c r="J55" s="109"/>
      <c r="K55" s="179">
        <f>IF(VLOOKUP(CONCATENATE($B55," ",$C55),'-RÅDATA_KVARTAL-'!$A$4:$W$75,4)&gt;0,VLOOKUP(CONCATENATE($B55," ",$C55),'-RÅDATA_KVARTAL-'!$A$4:$W$75,4),"")</f>
        <v>17062.958263308283</v>
      </c>
      <c r="L55" s="109" t="s">
        <v>247</v>
      </c>
      <c r="M55" s="109"/>
      <c r="N55" s="179">
        <f>IF(VLOOKUP(CONCATENATE($B55," ",$C55),'-RÅDATA_KVARTAL-'!$A$4:$W$75,6)&gt;0,VLOOKUP(CONCATENATE($B55," ",$C55),'-RÅDATA_KVARTAL-'!$A$4:$W$75,6),"")</f>
        <v>9429.3572633082822</v>
      </c>
      <c r="O55" s="109" t="s">
        <v>247</v>
      </c>
      <c r="P55" s="109"/>
      <c r="Q55" s="179">
        <f>IF(VLOOKUP(CONCATENATE($B55," ",$C55),'-RÅDATA_KVARTAL-'!$A$4:$W$75,14)&gt;0,VLOOKUP(CONCATENATE($B55," ",$C55),'-RÅDATA_KVARTAL-'!$A$4:$W$75,14),"")</f>
        <v>9281.9617570812661</v>
      </c>
      <c r="R55" s="109" t="s">
        <v>247</v>
      </c>
      <c r="S55" s="179">
        <f>IF(VLOOKUP(CONCATENATE($B55," ",$C55),'-RÅDATA_KVARTAL-'!$A$4:$W$75,16)&gt;0,VLOOKUP(CONCATENATE($B55," ",$C55),'-RÅDATA_KVARTAL-'!$A$4:$W$75,16),"")</f>
        <v>6511.2807570812656</v>
      </c>
      <c r="T55" s="109" t="s">
        <v>247</v>
      </c>
      <c r="U55" s="109"/>
      <c r="V55" s="179">
        <f>IF(VLOOKUP(CONCATENATE($B55," ",$C55),'-RÅDATA_KVARTAL-'!$A$4:$W$75,10)&gt;0,VLOOKUP(CONCATENATE($B55," ",$C55),'-RÅDATA_KVARTAL-'!$A$4:$W$75,10),"")</f>
        <v>7780.9965062270157</v>
      </c>
      <c r="W55" s="109" t="s">
        <v>247</v>
      </c>
      <c r="X55" s="179">
        <f>IF(VLOOKUP(CONCATENATE($B55," ",$C55),'-RÅDATA_KVARTAL-'!$A$4:$W$75,12)&gt;0,VLOOKUP(CONCATENATE($B55," ",$C55),'-RÅDATA_KVARTAL-'!$A$4:$W$75,12),"")</f>
        <v>2918.0765062270157</v>
      </c>
      <c r="Y55" s="109" t="s">
        <v>247</v>
      </c>
      <c r="Z55" s="109"/>
      <c r="AA55" s="179">
        <f>IF(VLOOKUP(CONCATENATE($B55," ",$C55),'-RÅDATA_KVARTAL-'!$A$4:$W$75,5)&gt;0,VLOOKUP(CONCATENATE($B55," ",$C55),'-RÅDATA_KVARTAL-'!$A$4:$W$75,5),"")</f>
        <v>5111.0130281038028</v>
      </c>
      <c r="AB55" s="109" t="s">
        <v>247</v>
      </c>
      <c r="AC55" s="109"/>
      <c r="AD55" s="179">
        <f>IF(VLOOKUP(CONCATENATE($B55," ",$C55),'-RÅDATA_KVARTAL-'!$A$4:$W$75,7)&gt;0,VLOOKUP(CONCATENATE($B55," ",$C55),'-RÅDATA_KVARTAL-'!$A$4:$W$75,7),"")</f>
        <v>3901.5569312038033</v>
      </c>
      <c r="AE55" s="109" t="s">
        <v>247</v>
      </c>
      <c r="AF55" s="109"/>
      <c r="AG55" s="179">
        <f>IF(VLOOKUP(CONCATENATE($B55," ",$C55),'-RÅDATA_KVARTAL-'!$A$4:$W$75,15)&gt;0,VLOOKUP(CONCATENATE($B55," ",$C55),'-RÅDATA_KVARTAL-'!$A$4:$W$75,15),"")</f>
        <v>3266.2445686885158</v>
      </c>
      <c r="AH55" s="109" t="s">
        <v>247</v>
      </c>
      <c r="AI55" s="179">
        <f>IF(VLOOKUP(CONCATENATE($B55," ",$C55),'-RÅDATA_KVARTAL-'!$A$4:$W$75,17)&gt;0,VLOOKUP(CONCATENATE($B55," ",$C55),'-RÅDATA_KVARTAL-'!$A$4:$W$75,17),"")</f>
        <v>2747.1642974885158</v>
      </c>
      <c r="AJ55" s="109" t="s">
        <v>247</v>
      </c>
      <c r="AK55" s="105"/>
      <c r="AL55" s="179">
        <f>IF(VLOOKUP(CONCATENATE($B55," ",$C55),'-RÅDATA_KVARTAL-'!$A$4:$W$75,11)&gt;0,VLOOKUP(CONCATENATE($B55," ",$C55),'-RÅDATA_KVARTAL-'!$A$4:$W$75,11),"")</f>
        <v>1844.7684594152872</v>
      </c>
      <c r="AM55" s="109" t="s">
        <v>247</v>
      </c>
      <c r="AN55" s="107">
        <f>IF(VLOOKUP(CONCATENATE($B55," ",$C55),'-RÅDATA_KVARTAL-'!$A$4:$W$75,13)&gt;0,VLOOKUP(CONCATENATE($B55," ",$C55),'-RÅDATA_KVARTAL-'!$A$4:$W$75,13),"")</f>
        <v>1154.3926337152875</v>
      </c>
      <c r="AO55" s="109" t="s">
        <v>247</v>
      </c>
    </row>
    <row r="56" spans="2:42" ht="10.5" customHeight="1" x14ac:dyDescent="0.2">
      <c r="B56" s="33">
        <v>2013</v>
      </c>
      <c r="C56" s="33" t="s">
        <v>3</v>
      </c>
      <c r="D56" s="78"/>
      <c r="E56" s="179">
        <f>IF(VLOOKUP(CONCATENATE($B56," ",$C56),'-RÅDATA_KVARTAL-'!$A$4:$W$75,8)&gt;0,VLOOKUP(CONCATENATE($B56," ",$C56),'-RÅDATA_KVARTAL-'!$A$4:$W$75,8),"")</f>
        <v>52.253829376998986</v>
      </c>
      <c r="F56" s="109"/>
      <c r="G56" s="109"/>
      <c r="H56" s="179">
        <f>IF(VLOOKUP(CONCATENATE($B56," ",$C56),'-RÅDATA_KVARTAL-'!$A$4:$W$75,9)&gt;0,VLOOKUP(CONCATENATE($B56," ",$C56),'-RÅDATA_KVARTAL-'!$A$4:$W$75,9),"")</f>
        <v>3000.0413928017228</v>
      </c>
      <c r="I56" s="109"/>
      <c r="J56" s="109"/>
      <c r="K56" s="179">
        <f>IF(VLOOKUP(CONCATENATE($B56," ",$C56),'-RÅDATA_KVARTAL-'!$A$4:$W$75,4)&gt;0,VLOOKUP(CONCATENATE($B56," ",$C56),'-RÅDATA_KVARTAL-'!$A$4:$W$75,4),"")</f>
        <v>17811.356636462238</v>
      </c>
      <c r="L56" s="109" t="s">
        <v>247</v>
      </c>
      <c r="M56" s="109"/>
      <c r="N56" s="179">
        <f>IF(VLOOKUP(CONCATENATE($B56," ",$C56),'-RÅDATA_KVARTAL-'!$A$4:$W$75,6)&gt;0,VLOOKUP(CONCATENATE($B56," ",$C56),'-RÅDATA_KVARTAL-'!$A$4:$W$75,6),"")</f>
        <v>9705.7556364622396</v>
      </c>
      <c r="O56" s="109" t="s">
        <v>247</v>
      </c>
      <c r="P56" s="109"/>
      <c r="Q56" s="179">
        <f>IF(VLOOKUP(CONCATENATE($B56," ",$C56),'-RÅDATA_KVARTAL-'!$A$4:$W$75,14)&gt;0,VLOOKUP(CONCATENATE($B56," ",$C56),'-RÅDATA_KVARTAL-'!$A$4:$W$75,14),"")</f>
        <v>9366.581956023314</v>
      </c>
      <c r="R56" s="109" t="s">
        <v>247</v>
      </c>
      <c r="S56" s="179">
        <f>IF(VLOOKUP(CONCATENATE($B56," ",$C56),'-RÅDATA_KVARTAL-'!$A$4:$W$75,16)&gt;0,VLOOKUP(CONCATENATE($B56," ",$C56),'-RÅDATA_KVARTAL-'!$A$4:$W$75,16),"")</f>
        <v>6640.2359560233153</v>
      </c>
      <c r="T56" s="109" t="s">
        <v>247</v>
      </c>
      <c r="U56" s="109"/>
      <c r="V56" s="179">
        <f>IF(VLOOKUP(CONCATENATE($B56," ",$C56),'-RÅDATA_KVARTAL-'!$A$4:$W$75,10)&gt;0,VLOOKUP(CONCATENATE($B56," ",$C56),'-RÅDATA_KVARTAL-'!$A$4:$W$75,10),"")</f>
        <v>8444.7746804389244</v>
      </c>
      <c r="W56" s="109" t="s">
        <v>247</v>
      </c>
      <c r="X56" s="179">
        <f>IF(VLOOKUP(CONCATENATE($B56," ",$C56),'-RÅDATA_KVARTAL-'!$A$4:$W$75,12)&gt;0,VLOOKUP(CONCATENATE($B56," ",$C56),'-RÅDATA_KVARTAL-'!$A$4:$W$75,12),"")</f>
        <v>3065.5196804389252</v>
      </c>
      <c r="Y56" s="109" t="s">
        <v>247</v>
      </c>
      <c r="Z56" s="109"/>
      <c r="AA56" s="179">
        <f>IF(VLOOKUP(CONCATENATE($B56," ",$C56),'-RÅDATA_KVARTAL-'!$A$4:$W$75,5)&gt;0,VLOOKUP(CONCATENATE($B56," ",$C56),'-RÅDATA_KVARTAL-'!$A$4:$W$75,5),"")</f>
        <v>5469.5416441873585</v>
      </c>
      <c r="AB56" s="109" t="s">
        <v>247</v>
      </c>
      <c r="AC56" s="109"/>
      <c r="AD56" s="179">
        <f>IF(VLOOKUP(CONCATENATE($B56," ",$C56),'-RÅDATA_KVARTAL-'!$A$4:$W$75,7)&gt;0,VLOOKUP(CONCATENATE($B56," ",$C56),'-RÅDATA_KVARTAL-'!$A$4:$W$75,7),"")</f>
        <v>4210.1601032873587</v>
      </c>
      <c r="AE56" s="109" t="s">
        <v>247</v>
      </c>
      <c r="AF56" s="109"/>
      <c r="AG56" s="179">
        <f>IF(VLOOKUP(CONCATENATE($B56," ",$C56),'-RÅDATA_KVARTAL-'!$A$4:$W$75,15)&gt;0,VLOOKUP(CONCATENATE($B56," ",$C56),'-RÅDATA_KVARTAL-'!$A$4:$W$75,15),"")</f>
        <v>3327.5097291267639</v>
      </c>
      <c r="AH56" s="109" t="s">
        <v>247</v>
      </c>
      <c r="AI56" s="179">
        <f>IF(VLOOKUP(CONCATENATE($B56," ",$C56),'-RÅDATA_KVARTAL-'!$A$4:$W$75,17)&gt;0,VLOOKUP(CONCATENATE($B56," ",$C56),'-RÅDATA_KVARTAL-'!$A$4:$W$75,17),"")</f>
        <v>2841.491463926764</v>
      </c>
      <c r="AJ56" s="109" t="s">
        <v>247</v>
      </c>
      <c r="AK56" s="105"/>
      <c r="AL56" s="179">
        <f>IF(VLOOKUP(CONCATENATE($B56," ",$C56),'-RÅDATA_KVARTAL-'!$A$4:$W$75,11)&gt;0,VLOOKUP(CONCATENATE($B56," ",$C56),'-RÅDATA_KVARTAL-'!$A$4:$W$75,11),"")</f>
        <v>2142.0319150605947</v>
      </c>
      <c r="AM56" s="109" t="s">
        <v>247</v>
      </c>
      <c r="AN56" s="107">
        <f>IF(VLOOKUP(CONCATENATE($B56," ",$C56),'-RÅDATA_KVARTAL-'!$A$4:$W$75,13)&gt;0,VLOOKUP(CONCATENATE($B56," ",$C56),'-RÅDATA_KVARTAL-'!$A$4:$W$75,13),"")</f>
        <v>1368.6686393605946</v>
      </c>
      <c r="AO56" s="109" t="s">
        <v>247</v>
      </c>
      <c r="AP56" s="109"/>
    </row>
    <row r="57" spans="2:42" s="104" customFormat="1" ht="15" customHeight="1" x14ac:dyDescent="0.2">
      <c r="B57" s="105">
        <v>2014</v>
      </c>
      <c r="C57" s="105" t="s">
        <v>0</v>
      </c>
      <c r="D57" s="106"/>
      <c r="E57" s="179">
        <f>IF(VLOOKUP(CONCATENATE($B57," ",$C57),'-RÅDATA_KVARTAL-'!$A$4:$W$75,8)&gt;0,VLOOKUP(CONCATENATE($B57," ",$C57),'-RÅDATA_KVARTAL-'!$A$4:$W$75,8),"")</f>
        <v>51.016424939755602</v>
      </c>
      <c r="F57" s="109"/>
      <c r="G57" s="109"/>
      <c r="H57" s="179">
        <f>IF(VLOOKUP(CONCATENATE($B57," ",$C57),'-RÅDATA_KVARTAL-'!$A$4:$W$75,9)&gt;0,VLOOKUP(CONCATENATE($B57," ",$C57),'-RÅDATA_KVARTAL-'!$A$4:$W$75,9),"")</f>
        <v>2926.8735312149079</v>
      </c>
      <c r="I57" s="109"/>
      <c r="J57" s="109"/>
      <c r="K57" s="179">
        <f>IF(VLOOKUP(CONCATENATE($B57," ",$C57),'-RÅDATA_KVARTAL-'!$A$4:$W$75,4)&gt;0,VLOOKUP(CONCATENATE($B57," ",$C57),'-RÅDATA_KVARTAL-'!$A$4:$W$75,4),"")</f>
        <v>17146.805340773608</v>
      </c>
      <c r="L57" s="109" t="s">
        <v>165</v>
      </c>
      <c r="M57" s="109"/>
      <c r="N57" s="179">
        <f>IF(VLOOKUP(CONCATENATE($B57," ",$C57),'-RÅDATA_KVARTAL-'!$A$4:$W$75,6)&gt;0,VLOOKUP(CONCATENATE($B57," ",$C57),'-RÅDATA_KVARTAL-'!$A$4:$W$75,6),"")</f>
        <v>10283.241340773608</v>
      </c>
      <c r="O57" s="109" t="s">
        <v>165</v>
      </c>
      <c r="P57" s="109"/>
      <c r="Q57" s="179">
        <f>IF(VLOOKUP(CONCATENATE($B57," ",$C57),'-RÅDATA_KVARTAL-'!$A$4:$W$75,14)&gt;0,VLOOKUP(CONCATENATE($B57," ",$C57),'-RÅDATA_KVARTAL-'!$A$4:$W$75,14),"")</f>
        <v>9522.9593257828492</v>
      </c>
      <c r="R57" s="109" t="s">
        <v>165</v>
      </c>
      <c r="S57" s="179">
        <f>IF(VLOOKUP(CONCATENATE($B57," ",$C57),'-RÅDATA_KVARTAL-'!$A$4:$W$75,16)&gt;0,VLOOKUP(CONCATENATE($B57," ",$C57),'-RÅDATA_KVARTAL-'!$A$4:$W$75,16),"")</f>
        <v>7378.623325782849</v>
      </c>
      <c r="T57" s="109" t="s">
        <v>165</v>
      </c>
      <c r="U57" s="109"/>
      <c r="V57" s="179">
        <f>IF(VLOOKUP(CONCATENATE($B57," ",$C57),'-RÅDATA_KVARTAL-'!$A$4:$W$75,10)&gt;0,VLOOKUP(CONCATENATE($B57," ",$C57),'-RÅDATA_KVARTAL-'!$A$4:$W$75,10),"")</f>
        <v>7623.8460149907578</v>
      </c>
      <c r="W57" s="109" t="s">
        <v>165</v>
      </c>
      <c r="X57" s="179">
        <f>IF(VLOOKUP(CONCATENATE($B57," ",$C57),'-RÅDATA_KVARTAL-'!$A$4:$W$75,12)&gt;0,VLOOKUP(CONCATENATE($B57," ",$C57),'-RÅDATA_KVARTAL-'!$A$4:$W$75,12),"")</f>
        <v>2904.6180149907577</v>
      </c>
      <c r="Y57" s="109" t="s">
        <v>165</v>
      </c>
      <c r="Z57" s="109"/>
      <c r="AA57" s="179">
        <f>IF(VLOOKUP(CONCATENATE($B57," ",$C57),'-RÅDATA_KVARTAL-'!$A$4:$W$75,5)&gt;0,VLOOKUP(CONCATENATE($B57," ",$C57),'-RÅDATA_KVARTAL-'!$A$4:$W$75,5),"")</f>
        <v>5364.5777218960502</v>
      </c>
      <c r="AB57" s="109" t="s">
        <v>165</v>
      </c>
      <c r="AC57" s="109"/>
      <c r="AD57" s="179">
        <f>IF(VLOOKUP(CONCATENATE($B57," ",$C57),'-RÅDATA_KVARTAL-'!$A$4:$W$75,7)&gt;0,VLOOKUP(CONCATENATE($B57," ",$C57),'-RÅDATA_KVARTAL-'!$A$4:$W$75,7),"")</f>
        <v>4296.2251332960504</v>
      </c>
      <c r="AE57" s="109" t="s">
        <v>165</v>
      </c>
      <c r="AF57" s="109"/>
      <c r="AG57" s="179">
        <f>IF(VLOOKUP(CONCATENATE($B57," ",$C57),'-RÅDATA_KVARTAL-'!$A$4:$W$75,15)&gt;0,VLOOKUP(CONCATENATE($B57," ",$C57),'-RÅDATA_KVARTAL-'!$A$4:$W$75,15),"")</f>
        <v>3360.3269841324764</v>
      </c>
      <c r="AH57" s="109" t="s">
        <v>165</v>
      </c>
      <c r="AI57" s="179">
        <f>IF(VLOOKUP(CONCATENATE($B57," ",$C57),'-RÅDATA_KVARTAL-'!$A$4:$W$75,17)&gt;0,VLOOKUP(CONCATENATE($B57," ",$C57),'-RÅDATA_KVARTAL-'!$A$4:$W$75,17),"")</f>
        <v>2974.5711610324765</v>
      </c>
      <c r="AJ57" s="109" t="s">
        <v>165</v>
      </c>
      <c r="AK57" s="105"/>
      <c r="AL57" s="179">
        <f>IF(VLOOKUP(CONCATENATE($B57," ",$C57),'-RÅDATA_KVARTAL-'!$A$4:$W$75,11)&gt;0,VLOOKUP(CONCATENATE($B57," ",$C57),'-RÅDATA_KVARTAL-'!$A$4:$W$75,11),"")</f>
        <v>2004.2507377635739</v>
      </c>
      <c r="AM57" s="109" t="s">
        <v>165</v>
      </c>
      <c r="AN57" s="107">
        <f>IF(VLOOKUP(CONCATENATE($B57," ",$C57),'-RÅDATA_KVARTAL-'!$A$4:$W$75,13)&gt;0,VLOOKUP(CONCATENATE($B57," ",$C57),'-RÅDATA_KVARTAL-'!$A$4:$W$75,13),"")</f>
        <v>1321.6539722635739</v>
      </c>
      <c r="AO57" s="109" t="s">
        <v>165</v>
      </c>
      <c r="AP57" s="109"/>
    </row>
    <row r="58" spans="2:42" ht="10.5" customHeight="1" x14ac:dyDescent="0.2">
      <c r="B58" s="33">
        <v>2014</v>
      </c>
      <c r="C58" s="33" t="s">
        <v>1</v>
      </c>
      <c r="D58" s="78"/>
      <c r="E58" s="179">
        <f>IF(VLOOKUP(CONCATENATE($B58," ",$C58),'-RÅDATA_KVARTAL-'!$A$4:$W$75,8)&gt;0,VLOOKUP(CONCATENATE($B58," ",$C58),'-RÅDATA_KVARTAL-'!$A$4:$W$75,8),"")</f>
        <v>51.141702225298978</v>
      </c>
      <c r="F58" s="109"/>
      <c r="G58" s="109"/>
      <c r="H58" s="179">
        <f>IF(VLOOKUP(CONCATENATE($B58," ",$C58),'-RÅDATA_KVARTAL-'!$A$4:$W$75,9)&gt;0,VLOOKUP(CONCATENATE($B58," ",$C58),'-RÅDATA_KVARTAL-'!$A$4:$W$75,9),"")</f>
        <v>3051.3451188291606</v>
      </c>
      <c r="I58" s="109"/>
      <c r="J58" s="109"/>
      <c r="K58" s="179">
        <f>IF(VLOOKUP(CONCATENATE($B58," ",$C58),'-RÅDATA_KVARTAL-'!$A$4:$W$75,4)&gt;0,VLOOKUP(CONCATENATE($B58," ",$C58),'-RÅDATA_KVARTAL-'!$A$4:$W$75,4),"")</f>
        <v>17105.17899356216</v>
      </c>
      <c r="L58" s="109" t="s">
        <v>165</v>
      </c>
      <c r="M58" s="109"/>
      <c r="N58" s="179">
        <f>IF(VLOOKUP(CONCATENATE($B58," ",$C58),'-RÅDATA_KVARTAL-'!$A$4:$W$75,6)&gt;0,VLOOKUP(CONCATENATE($B58," ",$C58),'-RÅDATA_KVARTAL-'!$A$4:$W$75,6),"")</f>
        <v>10152.42699356216</v>
      </c>
      <c r="O58" s="109" t="s">
        <v>165</v>
      </c>
      <c r="P58" s="109"/>
      <c r="Q58" s="179">
        <f>IF(VLOOKUP(CONCATENATE($B58," ",$C58),'-RÅDATA_KVARTAL-'!$A$4:$W$75,14)&gt;0,VLOOKUP(CONCATENATE($B58," ",$C58),'-RÅDATA_KVARTAL-'!$A$4:$W$75,14),"")</f>
        <v>9317.2515846673341</v>
      </c>
      <c r="R58" s="109" t="s">
        <v>165</v>
      </c>
      <c r="S58" s="179">
        <f>IF(VLOOKUP(CONCATENATE($B58," ",$C58),'-RÅDATA_KVARTAL-'!$A$4:$W$75,16)&gt;0,VLOOKUP(CONCATENATE($B58," ",$C58),'-RÅDATA_KVARTAL-'!$A$4:$W$75,16),"")</f>
        <v>7035.5665846673328</v>
      </c>
      <c r="T58" s="109" t="s">
        <v>165</v>
      </c>
      <c r="U58" s="109"/>
      <c r="V58" s="179">
        <f>IF(VLOOKUP(CONCATENATE($B58," ",$C58),'-RÅDATA_KVARTAL-'!$A$4:$W$75,10)&gt;0,VLOOKUP(CONCATENATE($B58," ",$C58),'-RÅDATA_KVARTAL-'!$A$4:$W$75,10),"")</f>
        <v>7787.9274088948268</v>
      </c>
      <c r="W58" s="109" t="s">
        <v>165</v>
      </c>
      <c r="X58" s="179">
        <f>IF(VLOOKUP(CONCATENATE($B58," ",$C58),'-RÅDATA_KVARTAL-'!$A$4:$W$75,12)&gt;0,VLOOKUP(CONCATENATE($B58," ",$C58),'-RÅDATA_KVARTAL-'!$A$4:$W$75,12),"")</f>
        <v>3116.8604088948277</v>
      </c>
      <c r="Y58" s="109" t="s">
        <v>165</v>
      </c>
      <c r="Z58" s="109"/>
      <c r="AA58" s="179">
        <f>IF(VLOOKUP(CONCATENATE($B58," ",$C58),'-RÅDATA_KVARTAL-'!$A$4:$W$75,5)&gt;0,VLOOKUP(CONCATENATE($B58," ",$C58),'-RÅDATA_KVARTAL-'!$A$4:$W$75,5),"")</f>
        <v>5397.4752614078698</v>
      </c>
      <c r="AB58" s="109" t="s">
        <v>165</v>
      </c>
      <c r="AC58" s="109"/>
      <c r="AD58" s="179">
        <f>IF(VLOOKUP(CONCATENATE($B58," ",$C58),'-RÅDATA_KVARTAL-'!$A$4:$W$75,7)&gt;0,VLOOKUP(CONCATENATE($B58," ",$C58),'-RÅDATA_KVARTAL-'!$A$4:$W$75,7),"")</f>
        <v>4306.1682107078705</v>
      </c>
      <c r="AE58" s="109" t="s">
        <v>165</v>
      </c>
      <c r="AF58" s="109"/>
      <c r="AG58" s="179">
        <f>IF(VLOOKUP(CONCATENATE($B58," ",$C58),'-RÅDATA_KVARTAL-'!$A$4:$W$75,15)&gt;0,VLOOKUP(CONCATENATE($B58," ",$C58),'-RÅDATA_KVARTAL-'!$A$4:$W$75,15),"")</f>
        <v>3318.9460572115522</v>
      </c>
      <c r="AH58" s="109" t="s">
        <v>165</v>
      </c>
      <c r="AI58" s="179">
        <f>IF(VLOOKUP(CONCATENATE($B58," ",$C58),'-RÅDATA_KVARTAL-'!$A$4:$W$75,17)&gt;0,VLOOKUP(CONCATENATE($B58," ",$C58),'-RÅDATA_KVARTAL-'!$A$4:$W$75,17),"")</f>
        <v>2905.9457569115525</v>
      </c>
      <c r="AJ58" s="109" t="s">
        <v>165</v>
      </c>
      <c r="AK58" s="105"/>
      <c r="AL58" s="179">
        <f>IF(VLOOKUP(CONCATENATE($B58," ",$C58),'-RÅDATA_KVARTAL-'!$A$4:$W$75,11)&gt;0,VLOOKUP(CONCATENATE($B58," ",$C58),'-RÅDATA_KVARTAL-'!$A$4:$W$75,11),"")</f>
        <v>2078.5292041963176</v>
      </c>
      <c r="AM58" s="109" t="s">
        <v>165</v>
      </c>
      <c r="AN58" s="107">
        <f>IF(VLOOKUP(CONCATENATE($B58," ",$C58),'-RÅDATA_KVARTAL-'!$A$4:$W$75,13)&gt;0,VLOOKUP(CONCATENATE($B58," ",$C58),'-RÅDATA_KVARTAL-'!$A$4:$W$75,13),"")</f>
        <v>1400.2224537963177</v>
      </c>
      <c r="AO58" s="109" t="s">
        <v>165</v>
      </c>
      <c r="AP58" s="109"/>
    </row>
    <row r="59" spans="2:42" ht="10.5" customHeight="1" x14ac:dyDescent="0.2">
      <c r="B59" s="33">
        <v>2014</v>
      </c>
      <c r="C59" s="33" t="s">
        <v>2</v>
      </c>
      <c r="D59" s="78"/>
      <c r="E59" s="179">
        <f>IF(VLOOKUP(CONCATENATE($B59," ",$C59),'-RÅDATA_KVARTAL-'!$A$4:$W$75,8)&gt;0,VLOOKUP(CONCATENATE($B59," ",$C59),'-RÅDATA_KVARTAL-'!$A$4:$W$75,8),"")</f>
        <v>48.932833337231152</v>
      </c>
      <c r="F59" s="109"/>
      <c r="G59" s="109"/>
      <c r="H59" s="179">
        <f>IF(VLOOKUP(CONCATENATE($B59," ",$C59),'-RÅDATA_KVARTAL-'!$A$4:$W$75,9)&gt;0,VLOOKUP(CONCATENATE($B59," ",$C59),'-RÅDATA_KVARTAL-'!$A$4:$W$75,9),"")</f>
        <v>2975.5871052946191</v>
      </c>
      <c r="I59" s="109"/>
      <c r="J59" s="109"/>
      <c r="K59" s="179">
        <f>IF(VLOOKUP(CONCATENATE($B59," ",$C59),'-RÅDATA_KVARTAL-'!$A$4:$W$75,4)&gt;0,VLOOKUP(CONCATENATE($B59," ",$C59),'-RÅDATA_KVARTAL-'!$A$4:$W$75,4),"")</f>
        <v>16579.66335418278</v>
      </c>
      <c r="L59" s="109" t="s">
        <v>165</v>
      </c>
      <c r="M59" s="109"/>
      <c r="N59" s="179">
        <f>IF(VLOOKUP(CONCATENATE($B59," ",$C59),'-RÅDATA_KVARTAL-'!$A$4:$W$75,6)&gt;0,VLOOKUP(CONCATENATE($B59," ",$C59),'-RÅDATA_KVARTAL-'!$A$4:$W$75,6),"")</f>
        <v>9146.1443541827794</v>
      </c>
      <c r="O59" s="109" t="s">
        <v>165</v>
      </c>
      <c r="P59" s="109"/>
      <c r="Q59" s="179">
        <f>IF(VLOOKUP(CONCATENATE($B59," ",$C59),'-RÅDATA_KVARTAL-'!$A$4:$W$75,14)&gt;0,VLOOKUP(CONCATENATE($B59," ",$C59),'-RÅDATA_KVARTAL-'!$A$4:$W$75,14),"")</f>
        <v>9061.0847337571722</v>
      </c>
      <c r="R59" s="109" t="s">
        <v>165</v>
      </c>
      <c r="S59" s="179">
        <f>IF(VLOOKUP(CONCATENATE($B59," ",$C59),'-RÅDATA_KVARTAL-'!$A$4:$W$75,16)&gt;0,VLOOKUP(CONCATENATE($B59," ",$C59),'-RÅDATA_KVARTAL-'!$A$4:$W$75,16),"")</f>
        <v>6343.8417337571709</v>
      </c>
      <c r="T59" s="109" t="s">
        <v>165</v>
      </c>
      <c r="U59" s="109"/>
      <c r="V59" s="179">
        <f>IF(VLOOKUP(CONCATENATE($B59," ",$C59),'-RÅDATA_KVARTAL-'!$A$4:$W$75,10)&gt;0,VLOOKUP(CONCATENATE($B59," ",$C59),'-RÅDATA_KVARTAL-'!$A$4:$W$75,10),"")</f>
        <v>7518.5786204256083</v>
      </c>
      <c r="W59" s="109" t="s">
        <v>165</v>
      </c>
      <c r="X59" s="179">
        <f>IF(VLOOKUP(CONCATENATE($B59," ",$C59),'-RÅDATA_KVARTAL-'!$A$4:$W$75,12)&gt;0,VLOOKUP(CONCATENATE($B59," ",$C59),'-RÅDATA_KVARTAL-'!$A$4:$W$75,12),"")</f>
        <v>2802.3026204256103</v>
      </c>
      <c r="Y59" s="109" t="s">
        <v>165</v>
      </c>
      <c r="Z59" s="109"/>
      <c r="AA59" s="179">
        <f>IF(VLOOKUP(CONCATENATE($B59," ",$C59),'-RÅDATA_KVARTAL-'!$A$4:$W$75,5)&gt;0,VLOOKUP(CONCATENATE($B59," ",$C59),'-RÅDATA_KVARTAL-'!$A$4:$W$75,5),"")</f>
        <v>5026.7287728103702</v>
      </c>
      <c r="AB59" s="109" t="s">
        <v>165</v>
      </c>
      <c r="AC59" s="109"/>
      <c r="AD59" s="179">
        <f>IF(VLOOKUP(CONCATENATE($B59," ",$C59),'-RÅDATA_KVARTAL-'!$A$4:$W$75,7)&gt;0,VLOOKUP(CONCATENATE($B59," ",$C59),'-RÅDATA_KVARTAL-'!$A$4:$W$75,7),"")</f>
        <v>3848.4347882103702</v>
      </c>
      <c r="AE59" s="109" t="s">
        <v>165</v>
      </c>
      <c r="AF59" s="109"/>
      <c r="AG59" s="179">
        <f>IF(VLOOKUP(CONCATENATE($B59," ",$C59),'-RÅDATA_KVARTAL-'!$A$4:$W$75,15)&gt;0,VLOOKUP(CONCATENATE($B59," ",$C59),'-RÅDATA_KVARTAL-'!$A$4:$W$75,15),"")</f>
        <v>3257.730861061721</v>
      </c>
      <c r="AH59" s="109" t="s">
        <v>165</v>
      </c>
      <c r="AI59" s="179">
        <f>IF(VLOOKUP(CONCATENATE($B59," ",$C59),'-RÅDATA_KVARTAL-'!$A$4:$W$75,17)&gt;0,VLOOKUP(CONCATENATE($B59," ",$C59),'-RÅDATA_KVARTAL-'!$A$4:$W$75,17),"")</f>
        <v>2743.3449061617212</v>
      </c>
      <c r="AJ59" s="109" t="s">
        <v>165</v>
      </c>
      <c r="AK59" s="105"/>
      <c r="AL59" s="179">
        <f>IF(VLOOKUP(CONCATENATE($B59," ",$C59),'-RÅDATA_KVARTAL-'!$A$4:$W$75,11)&gt;0,VLOOKUP(CONCATENATE($B59," ",$C59),'-RÅDATA_KVARTAL-'!$A$4:$W$75,11),"")</f>
        <v>1768.9979117486491</v>
      </c>
      <c r="AM59" s="109" t="s">
        <v>165</v>
      </c>
      <c r="AN59" s="107">
        <f>IF(VLOOKUP(CONCATENATE($B59," ",$C59),'-RÅDATA_KVARTAL-'!$A$4:$W$75,13)&gt;0,VLOOKUP(CONCATENATE($B59," ",$C59),'-RÅDATA_KVARTAL-'!$A$4:$W$75,13),"")</f>
        <v>1105.0898820486493</v>
      </c>
      <c r="AO59" s="109" t="s">
        <v>165</v>
      </c>
      <c r="AP59" s="109"/>
    </row>
    <row r="60" spans="2:42" ht="10.5" customHeight="1" x14ac:dyDescent="0.2">
      <c r="B60" s="33">
        <v>2014</v>
      </c>
      <c r="C60" s="33" t="s">
        <v>3</v>
      </c>
      <c r="D60" s="78"/>
      <c r="E60" s="179">
        <f>IF(VLOOKUP(CONCATENATE($B60," ",$C60),'-RÅDATA_KVARTAL-'!$A$4:$W$75,8)&gt;0,VLOOKUP(CONCATENATE($B60," ",$C60),'-RÅDATA_KVARTAL-'!$A$4:$W$75,8),"")</f>
        <v>54.39184206266895</v>
      </c>
      <c r="F60" s="109"/>
      <c r="G60" s="109"/>
      <c r="H60" s="179">
        <f>IF(VLOOKUP(CONCATENATE($B60," ",$C60),'-RÅDATA_KVARTAL-'!$A$4:$W$75,9)&gt;0,VLOOKUP(CONCATENATE($B60," ",$C60),'-RÅDATA_KVARTAL-'!$A$4:$W$75,9),"")</f>
        <v>3072.9350793010994</v>
      </c>
      <c r="I60" s="109"/>
      <c r="J60" s="109"/>
      <c r="K60" s="179">
        <f>IF(VLOOKUP(CONCATENATE($B60," ",$C60),'-RÅDATA_KVARTAL-'!$A$4:$W$75,4)&gt;0,VLOOKUP(CONCATENATE($B60," ",$C60),'-RÅDATA_KVARTAL-'!$A$4:$W$75,4),"")</f>
        <v>17203.241801579003</v>
      </c>
      <c r="L60" s="109" t="s">
        <v>165</v>
      </c>
      <c r="M60" s="109"/>
      <c r="N60" s="179">
        <f>IF(VLOOKUP(CONCATENATE($B60," ",$C60),'-RÅDATA_KVARTAL-'!$A$4:$W$75,6)&gt;0,VLOOKUP(CONCATENATE($B60," ",$C60),'-RÅDATA_KVARTAL-'!$A$4:$W$75,6),"")</f>
        <v>9854.9738015790026</v>
      </c>
      <c r="O60" s="109" t="s">
        <v>165</v>
      </c>
      <c r="P60" s="109"/>
      <c r="Q60" s="179">
        <f>IF(VLOOKUP(CONCATENATE($B60," ",$C60),'-RÅDATA_KVARTAL-'!$A$4:$W$75,14)&gt;0,VLOOKUP(CONCATENATE($B60," ",$C60),'-RÅDATA_KVARTAL-'!$A$4:$W$75,14),"")</f>
        <v>9429.9972368901963</v>
      </c>
      <c r="R60" s="109" t="s">
        <v>165</v>
      </c>
      <c r="S60" s="179">
        <f>IF(VLOOKUP(CONCATENATE($B60," ",$C60),'-RÅDATA_KVARTAL-'!$A$4:$W$75,16)&gt;0,VLOOKUP(CONCATENATE($B60," ",$C60),'-RÅDATA_KVARTAL-'!$A$4:$W$75,16),"")</f>
        <v>6746.7652368901954</v>
      </c>
      <c r="T60" s="109" t="s">
        <v>165</v>
      </c>
      <c r="U60" s="109"/>
      <c r="V60" s="179">
        <f>IF(VLOOKUP(CONCATENATE($B60," ",$C60),'-RÅDATA_KVARTAL-'!$A$4:$W$75,10)&gt;0,VLOOKUP(CONCATENATE($B60," ",$C60),'-RÅDATA_KVARTAL-'!$A$4:$W$75,10),"")</f>
        <v>7773.2445646888063</v>
      </c>
      <c r="W60" s="109" t="s">
        <v>165</v>
      </c>
      <c r="X60" s="179">
        <f>IF(VLOOKUP(CONCATENATE($B60," ",$C60),'-RÅDATA_KVARTAL-'!$A$4:$W$75,12)&gt;0,VLOOKUP(CONCATENATE($B60," ",$C60),'-RÅDATA_KVARTAL-'!$A$4:$W$75,12),"")</f>
        <v>3108.2085646888072</v>
      </c>
      <c r="Y60" s="109" t="s">
        <v>165</v>
      </c>
      <c r="Z60" s="109"/>
      <c r="AA60" s="179">
        <f>IF(VLOOKUP(CONCATENATE($B60," ",$C60),'-RÅDATA_KVARTAL-'!$A$4:$W$75,5)&gt;0,VLOOKUP(CONCATENATE($B60," ",$C60),'-RÅDATA_KVARTAL-'!$A$4:$W$75,5),"")</f>
        <v>5507.5466629955654</v>
      </c>
      <c r="AB60" s="109" t="s">
        <v>165</v>
      </c>
      <c r="AC60" s="109"/>
      <c r="AD60" s="179">
        <f>IF(VLOOKUP(CONCATENATE($B60," ",$C60),'-RÅDATA_KVARTAL-'!$A$4:$W$75,7)&gt;0,VLOOKUP(CONCATENATE($B60," ",$C60),'-RÅDATA_KVARTAL-'!$A$4:$W$75,7),"")</f>
        <v>4341.6629591955661</v>
      </c>
      <c r="AE60" s="109" t="s">
        <v>165</v>
      </c>
      <c r="AF60" s="109"/>
      <c r="AG60" s="179">
        <f>IF(VLOOKUP(CONCATENATE($B60," ",$C60),'-RÅDATA_KVARTAL-'!$A$4:$W$75,15)&gt;0,VLOOKUP(CONCATENATE($B60," ",$C60),'-RÅDATA_KVARTAL-'!$A$4:$W$75,15),"")</f>
        <v>3518.716506014106</v>
      </c>
      <c r="AH60" s="109" t="s">
        <v>165</v>
      </c>
      <c r="AI60" s="179">
        <f>IF(VLOOKUP(CONCATENATE($B60," ",$C60),'-RÅDATA_KVARTAL-'!$A$4:$W$75,17)&gt;0,VLOOKUP(CONCATENATE($B60," ",$C60),'-RÅDATA_KVARTAL-'!$A$4:$W$75,17),"")</f>
        <v>3037.2136385141062</v>
      </c>
      <c r="AJ60" s="109" t="s">
        <v>165</v>
      </c>
      <c r="AK60" s="105"/>
      <c r="AL60" s="179">
        <f>IF(VLOOKUP(CONCATENATE($B60," ",$C60),'-RÅDATA_KVARTAL-'!$A$4:$W$75,11)&gt;0,VLOOKUP(CONCATENATE($B60," ",$C60),'-RÅDATA_KVARTAL-'!$A$4:$W$75,11),"")</f>
        <v>1988.8301569814596</v>
      </c>
      <c r="AM60" s="109" t="s">
        <v>165</v>
      </c>
      <c r="AN60" s="107">
        <f>IF(VLOOKUP(CONCATENATE($B60," ",$C60),'-RÅDATA_KVARTAL-'!$A$4:$W$75,13)&gt;0,VLOOKUP(CONCATENATE($B60," ",$C60),'-RÅDATA_KVARTAL-'!$A$4:$W$75,13),"")</f>
        <v>1304.44932068146</v>
      </c>
      <c r="AO60" s="109" t="s">
        <v>165</v>
      </c>
      <c r="AP60" s="109"/>
    </row>
    <row r="61" spans="2:42" ht="15" customHeight="1" x14ac:dyDescent="0.2">
      <c r="B61" s="105">
        <v>2015</v>
      </c>
      <c r="C61" s="105" t="s">
        <v>0</v>
      </c>
      <c r="D61" s="78"/>
      <c r="E61" s="179">
        <f>IF(VLOOKUP(CONCATENATE($B61," ",$C61),'-RÅDATA_KVARTAL-'!$A$4:$W$75,8)&gt;0,VLOOKUP(CONCATENATE($B61," ",$C61),'-RÅDATA_KVARTAL-'!$A$4:$W$75,8),"")</f>
        <v>52.852353686989709</v>
      </c>
      <c r="F61" s="109"/>
      <c r="G61" s="109"/>
      <c r="H61" s="179">
        <f>IF(VLOOKUP(CONCATENATE($B61," ",$C61),'-RÅDATA_KVARTAL-'!$A$4:$W$75,9)&gt;0,VLOOKUP(CONCATENATE($B61," ",$C61),'-RÅDATA_KVARTAL-'!$A$4:$W$75,9),"")</f>
        <v>3023.4309035739989</v>
      </c>
      <c r="I61" s="109"/>
      <c r="J61" s="109"/>
      <c r="K61" s="179">
        <f>IF(VLOOKUP(CONCATENATE($B61," ",$C61),'-RÅDATA_KVARTAL-'!$A$4:$W$75,4)&gt;0,VLOOKUP(CONCATENATE($B61," ",$C61),'-RÅDATA_KVARTAL-'!$A$4:$W$75,4),"")</f>
        <v>16845.978519020988</v>
      </c>
      <c r="L61" s="109"/>
      <c r="M61" s="109"/>
      <c r="N61" s="179">
        <f>IF(VLOOKUP(CONCATENATE($B61," ",$C61),'-RÅDATA_KVARTAL-'!$A$4:$W$75,6)&gt;0,VLOOKUP(CONCATENATE($B61," ",$C61),'-RÅDATA_KVARTAL-'!$A$4:$W$75,6),"")</f>
        <v>9913.778879020987</v>
      </c>
      <c r="O61" s="109"/>
      <c r="P61" s="109"/>
      <c r="Q61" s="179">
        <f>IF(VLOOKUP(CONCATENATE($B61," ",$C61),'-RÅDATA_KVARTAL-'!$A$4:$W$75,14)&gt;0,VLOOKUP(CONCATENATE($B61," ",$C61),'-RÅDATA_KVARTAL-'!$A$4:$W$75,14),"")</f>
        <v>9393.5923422485976</v>
      </c>
      <c r="R61" s="109"/>
      <c r="S61" s="179">
        <f>IF(VLOOKUP(CONCATENATE($B61," ",$C61),'-RÅDATA_KVARTAL-'!$A$4:$W$75,16)&gt;0,VLOOKUP(CONCATENATE($B61," ",$C61),'-RÅDATA_KVARTAL-'!$A$4:$W$75,16),"")</f>
        <v>7227.8129822485971</v>
      </c>
      <c r="T61" s="109"/>
      <c r="U61" s="109"/>
      <c r="V61" s="179">
        <f>IF(VLOOKUP(CONCATENATE($B61," ",$C61),'-RÅDATA_KVARTAL-'!$A$4:$W$75,10)&gt;0,VLOOKUP(CONCATENATE($B61," ",$C61),'-RÅDATA_KVARTAL-'!$A$4:$W$75,10),"")</f>
        <v>7452.3861767723902</v>
      </c>
      <c r="W61" s="109"/>
      <c r="X61" s="179">
        <f>IF(VLOOKUP(CONCATENATE($B61," ",$C61),'-RÅDATA_KVARTAL-'!$A$4:$W$75,12)&gt;0,VLOOKUP(CONCATENATE($B61," ",$C61),'-RÅDATA_KVARTAL-'!$A$4:$W$75,12),"")</f>
        <v>2685.9658967723899</v>
      </c>
      <c r="Y61" s="109"/>
      <c r="Z61" s="109"/>
      <c r="AA61" s="179">
        <f>IF(VLOOKUP(CONCATENATE($B61," ",$C61),'-RÅDATA_KVARTAL-'!$A$4:$W$75,5)&gt;0,VLOOKUP(CONCATENATE($B61," ",$C61),'-RÅDATA_KVARTAL-'!$A$4:$W$75,5),"")</f>
        <v>5265.369515744801</v>
      </c>
      <c r="AB61" s="109"/>
      <c r="AC61" s="109"/>
      <c r="AD61" s="179">
        <f>IF(VLOOKUP(CONCATENATE($B61," ",$C61),'-RÅDATA_KVARTAL-'!$A$4:$W$75,7)&gt;0,VLOOKUP(CONCATENATE($B61," ",$C61),'-RÅDATA_KVARTAL-'!$A$4:$W$75,7),"")</f>
        <v>4186.3334012588011</v>
      </c>
      <c r="AE61" s="109"/>
      <c r="AF61" s="109"/>
      <c r="AG61" s="179">
        <f>IF(VLOOKUP(CONCATENATE($B61," ",$C61),'-RÅDATA_KVARTAL-'!$A$4:$W$75,15)&gt;0,VLOOKUP(CONCATENATE($B61," ",$C61),'-RÅDATA_KVARTAL-'!$A$4:$W$75,15),"")</f>
        <v>3361.0893287336175</v>
      </c>
      <c r="AH61" s="109"/>
      <c r="AI61" s="179">
        <f>IF(VLOOKUP(CONCATENATE($B61," ",$C61),'-RÅDATA_KVARTAL-'!$A$4:$W$75,17)&gt;0,VLOOKUP(CONCATENATE($B61," ",$C61),'-RÅDATA_KVARTAL-'!$A$4:$W$75,17),"")</f>
        <v>2971.4759474026177</v>
      </c>
      <c r="AJ61" s="105"/>
      <c r="AK61" s="105"/>
      <c r="AL61" s="179">
        <f>IF(VLOOKUP(CONCATENATE($B61," ",$C61),'-RÅDATA_KVARTAL-'!$A$4:$W$75,11)&gt;0,VLOOKUP(CONCATENATE($B61," ",$C61),'-RÅDATA_KVARTAL-'!$A$4:$W$75,11),"")</f>
        <v>1904.2801870111832</v>
      </c>
      <c r="AM61" s="109"/>
      <c r="AN61" s="107">
        <f>IF(VLOOKUP(CONCATENATE($B61," ",$C61),'-RÅDATA_KVARTAL-'!$A$4:$W$75,13)&gt;0,VLOOKUP(CONCATENATE($B61," ",$C61),'-RÅDATA_KVARTAL-'!$A$4:$W$75,13),"")</f>
        <v>1214.8574538561834</v>
      </c>
      <c r="AO61" s="109"/>
      <c r="AP61" s="109"/>
    </row>
    <row r="62" spans="2:42" ht="15" hidden="1" customHeight="1" x14ac:dyDescent="0.2">
      <c r="B62" s="201">
        <v>2015</v>
      </c>
      <c r="C62" s="201" t="s">
        <v>1</v>
      </c>
      <c r="D62" s="78"/>
      <c r="E62" s="179" t="str">
        <f>IF(VLOOKUP(CONCATENATE($B62," ",$C62),'-RÅDATA_KVARTAL-'!$A$4:$W$75,8)&gt;0,VLOOKUP(CONCATENATE($B62," ",$C62),'-RÅDATA_KVARTAL-'!$A$4:$W$75,8),"")</f>
        <v/>
      </c>
      <c r="F62" s="109"/>
      <c r="G62" s="109"/>
      <c r="H62" s="179" t="str">
        <f>IF(VLOOKUP(CONCATENATE($B62," ",$C62),'-RÅDATA_KVARTAL-'!$A$4:$W$75,9)&gt;0,VLOOKUP(CONCATENATE($B62," ",$C62),'-RÅDATA_KVARTAL-'!$A$4:$W$75,9),"")</f>
        <v/>
      </c>
      <c r="I62" s="109"/>
      <c r="J62" s="109"/>
      <c r="K62" s="179" t="str">
        <f>IF(VLOOKUP(CONCATENATE($B62," ",$C62),'-RÅDATA_KVARTAL-'!$A$4:$W$75,4)&gt;0,VLOOKUP(CONCATENATE($B62," ",$C62),'-RÅDATA_KVARTAL-'!$A$4:$W$75,4),"")</f>
        <v/>
      </c>
      <c r="L62" s="109"/>
      <c r="M62" s="109"/>
      <c r="N62" s="179" t="str">
        <f>IF(VLOOKUP(CONCATENATE($B62," ",$C62),'-RÅDATA_KVARTAL-'!$A$4:$W$75,6)&gt;0,VLOOKUP(CONCATENATE($B62," ",$C62),'-RÅDATA_KVARTAL-'!$A$4:$W$75,6),"")</f>
        <v/>
      </c>
      <c r="O62" s="109"/>
      <c r="P62" s="109"/>
      <c r="Q62" s="179" t="str">
        <f>IF(VLOOKUP(CONCATENATE($B62," ",$C62),'-RÅDATA_KVARTAL-'!$A$4:$W$75,14)&gt;0,VLOOKUP(CONCATENATE($B62," ",$C62),'-RÅDATA_KVARTAL-'!$A$4:$W$75,14),"")</f>
        <v/>
      </c>
      <c r="R62" s="109"/>
      <c r="S62" s="179" t="str">
        <f>IF(VLOOKUP(CONCATENATE($B62," ",$C62),'-RÅDATA_KVARTAL-'!$A$4:$W$75,16)&gt;0,VLOOKUP(CONCATENATE($B62," ",$C62),'-RÅDATA_KVARTAL-'!$A$4:$W$75,16),"")</f>
        <v/>
      </c>
      <c r="T62" s="109"/>
      <c r="U62" s="109"/>
      <c r="V62" s="179" t="str">
        <f>IF(VLOOKUP(CONCATENATE($B62," ",$C62),'-RÅDATA_KVARTAL-'!$A$4:$W$75,10)&gt;0,VLOOKUP(CONCATENATE($B62," ",$C62),'-RÅDATA_KVARTAL-'!$A$4:$W$75,10),"")</f>
        <v/>
      </c>
      <c r="W62" s="109"/>
      <c r="X62" s="179" t="str">
        <f>IF(VLOOKUP(CONCATENATE($B62," ",$C62),'-RÅDATA_KVARTAL-'!$A$4:$W$75,12)&gt;0,VLOOKUP(CONCATENATE($B62," ",$C62),'-RÅDATA_KVARTAL-'!$A$4:$W$75,12),"")</f>
        <v/>
      </c>
      <c r="Y62" s="109"/>
      <c r="Z62" s="109"/>
      <c r="AA62" s="179" t="str">
        <f>IF(VLOOKUP(CONCATENATE($B62," ",$C62),'-RÅDATA_KVARTAL-'!$A$4:$W$75,5)&gt;0,VLOOKUP(CONCATENATE($B62," ",$C62),'-RÅDATA_KVARTAL-'!$A$4:$W$75,5),"")</f>
        <v/>
      </c>
      <c r="AB62" s="109"/>
      <c r="AC62" s="109"/>
      <c r="AD62" s="179" t="str">
        <f>IF(VLOOKUP(CONCATENATE($B62," ",$C62),'-RÅDATA_KVARTAL-'!$A$4:$W$75,7)&gt;0,VLOOKUP(CONCATENATE($B62," ",$C62),'-RÅDATA_KVARTAL-'!$A$4:$W$75,7),"")</f>
        <v/>
      </c>
      <c r="AE62" s="109"/>
      <c r="AF62" s="109"/>
      <c r="AG62" s="179" t="str">
        <f>IF(VLOOKUP(CONCATENATE($B62," ",$C62),'-RÅDATA_KVARTAL-'!$A$4:$W$75,15)&gt;0,VLOOKUP(CONCATENATE($B62," ",$C62),'-RÅDATA_KVARTAL-'!$A$4:$W$75,15),"")</f>
        <v/>
      </c>
      <c r="AH62" s="109"/>
      <c r="AI62" s="179" t="str">
        <f>IF(VLOOKUP(CONCATENATE($B62," ",$C62),'-RÅDATA_KVARTAL-'!$A$4:$W$75,17)&gt;0,VLOOKUP(CONCATENATE($B62," ",$C62),'-RÅDATA_KVARTAL-'!$A$4:$W$75,17),"")</f>
        <v/>
      </c>
      <c r="AJ62" s="105"/>
      <c r="AK62" s="105"/>
      <c r="AL62" s="179" t="str">
        <f>IF(VLOOKUP(CONCATENATE($B62," ",$C62),'-RÅDATA_KVARTAL-'!$A$4:$W$75,11)&gt;0,VLOOKUP(CONCATENATE($B62," ",$C62),'-RÅDATA_KVARTAL-'!$A$4:$W$75,11),"")</f>
        <v/>
      </c>
      <c r="AM62" s="109"/>
      <c r="AN62" s="107" t="str">
        <f>IF(VLOOKUP(CONCATENATE($B62," ",$C62),'-RÅDATA_KVARTAL-'!$A$4:$W$75,13)&gt;0,VLOOKUP(CONCATENATE($B62," ",$C62),'-RÅDATA_KVARTAL-'!$A$4:$W$75,13),"")</f>
        <v/>
      </c>
      <c r="AO62" s="109"/>
      <c r="AP62" s="109"/>
    </row>
    <row r="63" spans="2:42" ht="15" hidden="1" customHeight="1" x14ac:dyDescent="0.2">
      <c r="B63" s="201">
        <v>2015</v>
      </c>
      <c r="C63" s="201" t="s">
        <v>2</v>
      </c>
      <c r="D63" s="78"/>
      <c r="E63" s="179" t="str">
        <f>IF(VLOOKUP(CONCATENATE($B63," ",$C63),'-RÅDATA_KVARTAL-'!$A$4:$W$75,8)&gt;0,VLOOKUP(CONCATENATE($B63," ",$C63),'-RÅDATA_KVARTAL-'!$A$4:$W$75,8),"")</f>
        <v/>
      </c>
      <c r="F63" s="109"/>
      <c r="G63" s="109"/>
      <c r="H63" s="179" t="str">
        <f>IF(VLOOKUP(CONCATENATE($B63," ",$C63),'-RÅDATA_KVARTAL-'!$A$4:$W$75,9)&gt;0,VLOOKUP(CONCATENATE($B63," ",$C63),'-RÅDATA_KVARTAL-'!$A$4:$W$75,9),"")</f>
        <v/>
      </c>
      <c r="I63" s="109"/>
      <c r="J63" s="109"/>
      <c r="K63" s="179" t="str">
        <f>IF(VLOOKUP(CONCATENATE($B63," ",$C63),'-RÅDATA_KVARTAL-'!$A$4:$W$75,4)&gt;0,VLOOKUP(CONCATENATE($B63," ",$C63),'-RÅDATA_KVARTAL-'!$A$4:$W$75,4),"")</f>
        <v/>
      </c>
      <c r="L63" s="109"/>
      <c r="M63" s="109"/>
      <c r="N63" s="179" t="str">
        <f>IF(VLOOKUP(CONCATENATE($B63," ",$C63),'-RÅDATA_KVARTAL-'!$A$4:$W$75,6)&gt;0,VLOOKUP(CONCATENATE($B63," ",$C63),'-RÅDATA_KVARTAL-'!$A$4:$W$75,6),"")</f>
        <v/>
      </c>
      <c r="O63" s="109"/>
      <c r="P63" s="109"/>
      <c r="Q63" s="179" t="str">
        <f>IF(VLOOKUP(CONCATENATE($B63," ",$C63),'-RÅDATA_KVARTAL-'!$A$4:$W$75,14)&gt;0,VLOOKUP(CONCATENATE($B63," ",$C63),'-RÅDATA_KVARTAL-'!$A$4:$W$75,14),"")</f>
        <v/>
      </c>
      <c r="R63" s="109"/>
      <c r="S63" s="179" t="str">
        <f>IF(VLOOKUP(CONCATENATE($B63," ",$C63),'-RÅDATA_KVARTAL-'!$A$4:$W$75,16)&gt;0,VLOOKUP(CONCATENATE($B63," ",$C63),'-RÅDATA_KVARTAL-'!$A$4:$W$75,16),"")</f>
        <v/>
      </c>
      <c r="T63" s="109"/>
      <c r="U63" s="109"/>
      <c r="V63" s="179" t="str">
        <f>IF(VLOOKUP(CONCATENATE($B63," ",$C63),'-RÅDATA_KVARTAL-'!$A$4:$W$75,10)&gt;0,VLOOKUP(CONCATENATE($B63," ",$C63),'-RÅDATA_KVARTAL-'!$A$4:$W$75,10),"")</f>
        <v/>
      </c>
      <c r="W63" s="109"/>
      <c r="X63" s="179" t="str">
        <f>IF(VLOOKUP(CONCATENATE($B63," ",$C63),'-RÅDATA_KVARTAL-'!$A$4:$W$75,12)&gt;0,VLOOKUP(CONCATENATE($B63," ",$C63),'-RÅDATA_KVARTAL-'!$A$4:$W$75,12),"")</f>
        <v/>
      </c>
      <c r="Y63" s="109"/>
      <c r="Z63" s="109"/>
      <c r="AA63" s="179" t="str">
        <f>IF(VLOOKUP(CONCATENATE($B63," ",$C63),'-RÅDATA_KVARTAL-'!$A$4:$W$75,5)&gt;0,VLOOKUP(CONCATENATE($B63," ",$C63),'-RÅDATA_KVARTAL-'!$A$4:$W$75,5),"")</f>
        <v/>
      </c>
      <c r="AB63" s="109"/>
      <c r="AC63" s="109"/>
      <c r="AD63" s="179" t="str">
        <f>IF(VLOOKUP(CONCATENATE($B63," ",$C63),'-RÅDATA_KVARTAL-'!$A$4:$W$75,7)&gt;0,VLOOKUP(CONCATENATE($B63," ",$C63),'-RÅDATA_KVARTAL-'!$A$4:$W$75,7),"")</f>
        <v/>
      </c>
      <c r="AE63" s="109"/>
      <c r="AF63" s="109"/>
      <c r="AG63" s="179" t="str">
        <f>IF(VLOOKUP(CONCATENATE($B63," ",$C63),'-RÅDATA_KVARTAL-'!$A$4:$W$75,15)&gt;0,VLOOKUP(CONCATENATE($B63," ",$C63),'-RÅDATA_KVARTAL-'!$A$4:$W$75,15),"")</f>
        <v/>
      </c>
      <c r="AH63" s="109"/>
      <c r="AI63" s="179" t="str">
        <f>IF(VLOOKUP(CONCATENATE($B63," ",$C63),'-RÅDATA_KVARTAL-'!$A$4:$W$75,17)&gt;0,VLOOKUP(CONCATENATE($B63," ",$C63),'-RÅDATA_KVARTAL-'!$A$4:$W$75,17),"")</f>
        <v/>
      </c>
      <c r="AJ63" s="105"/>
      <c r="AK63" s="105"/>
      <c r="AL63" s="179" t="str">
        <f>IF(VLOOKUP(CONCATENATE($B63," ",$C63),'-RÅDATA_KVARTAL-'!$A$4:$W$75,11)&gt;0,VLOOKUP(CONCATENATE($B63," ",$C63),'-RÅDATA_KVARTAL-'!$A$4:$W$75,11),"")</f>
        <v/>
      </c>
      <c r="AM63" s="109"/>
      <c r="AN63" s="107" t="str">
        <f>IF(VLOOKUP(CONCATENATE($B63," ",$C63),'-RÅDATA_KVARTAL-'!$A$4:$W$75,13)&gt;0,VLOOKUP(CONCATENATE($B63," ",$C63),'-RÅDATA_KVARTAL-'!$A$4:$W$75,13),"")</f>
        <v/>
      </c>
      <c r="AO63" s="109"/>
      <c r="AP63" s="109"/>
    </row>
    <row r="64" spans="2:42" ht="15" hidden="1" customHeight="1" x14ac:dyDescent="0.2">
      <c r="B64" s="201">
        <v>2015</v>
      </c>
      <c r="C64" s="201" t="s">
        <v>3</v>
      </c>
      <c r="D64" s="78"/>
      <c r="E64" s="179" t="str">
        <f>IF(VLOOKUP(CONCATENATE($B64," ",$C64),'-RÅDATA_KVARTAL-'!$A$4:$W$75,8)&gt;0,VLOOKUP(CONCATENATE($B64," ",$C64),'-RÅDATA_KVARTAL-'!$A$4:$W$75,8),"")</f>
        <v/>
      </c>
      <c r="F64" s="109"/>
      <c r="G64" s="109"/>
      <c r="H64" s="179" t="str">
        <f>IF(VLOOKUP(CONCATENATE($B64," ",$C64),'-RÅDATA_KVARTAL-'!$A$4:$W$75,9)&gt;0,VLOOKUP(CONCATENATE($B64," ",$C64),'-RÅDATA_KVARTAL-'!$A$4:$W$75,9),"")</f>
        <v/>
      </c>
      <c r="I64" s="109"/>
      <c r="J64" s="109"/>
      <c r="K64" s="179" t="str">
        <f>IF(VLOOKUP(CONCATENATE($B64," ",$C64),'-RÅDATA_KVARTAL-'!$A$4:$W$75,4)&gt;0,VLOOKUP(CONCATENATE($B64," ",$C64),'-RÅDATA_KVARTAL-'!$A$4:$W$75,4),"")</f>
        <v/>
      </c>
      <c r="L64" s="109"/>
      <c r="M64" s="109"/>
      <c r="N64" s="179" t="str">
        <f>IF(VLOOKUP(CONCATENATE($B64," ",$C64),'-RÅDATA_KVARTAL-'!$A$4:$W$75,6)&gt;0,VLOOKUP(CONCATENATE($B64," ",$C64),'-RÅDATA_KVARTAL-'!$A$4:$W$75,6),"")</f>
        <v/>
      </c>
      <c r="O64" s="109"/>
      <c r="P64" s="109"/>
      <c r="Q64" s="179" t="str">
        <f>IF(VLOOKUP(CONCATENATE($B64," ",$C64),'-RÅDATA_KVARTAL-'!$A$4:$W$75,14)&gt;0,VLOOKUP(CONCATENATE($B64," ",$C64),'-RÅDATA_KVARTAL-'!$A$4:$W$75,14),"")</f>
        <v/>
      </c>
      <c r="R64" s="109"/>
      <c r="S64" s="179" t="str">
        <f>IF(VLOOKUP(CONCATENATE($B64," ",$C64),'-RÅDATA_KVARTAL-'!$A$4:$W$75,16)&gt;0,VLOOKUP(CONCATENATE($B64," ",$C64),'-RÅDATA_KVARTAL-'!$A$4:$W$75,16),"")</f>
        <v/>
      </c>
      <c r="T64" s="109"/>
      <c r="U64" s="109"/>
      <c r="V64" s="179" t="str">
        <f>IF(VLOOKUP(CONCATENATE($B64," ",$C64),'-RÅDATA_KVARTAL-'!$A$4:$W$75,10)&gt;0,VLOOKUP(CONCATENATE($B64," ",$C64),'-RÅDATA_KVARTAL-'!$A$4:$W$75,10),"")</f>
        <v/>
      </c>
      <c r="W64" s="109"/>
      <c r="X64" s="179" t="str">
        <f>IF(VLOOKUP(CONCATENATE($B64," ",$C64),'-RÅDATA_KVARTAL-'!$A$4:$W$75,12)&gt;0,VLOOKUP(CONCATENATE($B64," ",$C64),'-RÅDATA_KVARTAL-'!$A$4:$W$75,12),"")</f>
        <v/>
      </c>
      <c r="Y64" s="109"/>
      <c r="Z64" s="109"/>
      <c r="AA64" s="179" t="str">
        <f>IF(VLOOKUP(CONCATENATE($B64," ",$C64),'-RÅDATA_KVARTAL-'!$A$4:$W$75,5)&gt;0,VLOOKUP(CONCATENATE($B64," ",$C64),'-RÅDATA_KVARTAL-'!$A$4:$W$75,5),"")</f>
        <v/>
      </c>
      <c r="AB64" s="109"/>
      <c r="AC64" s="109"/>
      <c r="AD64" s="179" t="str">
        <f>IF(VLOOKUP(CONCATENATE($B64," ",$C64),'-RÅDATA_KVARTAL-'!$A$4:$W$75,7)&gt;0,VLOOKUP(CONCATENATE($B64," ",$C64),'-RÅDATA_KVARTAL-'!$A$4:$W$75,7),"")</f>
        <v/>
      </c>
      <c r="AE64" s="109"/>
      <c r="AF64" s="109"/>
      <c r="AG64" s="179" t="str">
        <f>IF(VLOOKUP(CONCATENATE($B64," ",$C64),'-RÅDATA_KVARTAL-'!$A$4:$W$75,15)&gt;0,VLOOKUP(CONCATENATE($B64," ",$C64),'-RÅDATA_KVARTAL-'!$A$4:$W$75,15),"")</f>
        <v/>
      </c>
      <c r="AH64" s="109"/>
      <c r="AI64" s="179" t="str">
        <f>IF(VLOOKUP(CONCATENATE($B64," ",$C64),'-RÅDATA_KVARTAL-'!$A$4:$W$75,17)&gt;0,VLOOKUP(CONCATENATE($B64," ",$C64),'-RÅDATA_KVARTAL-'!$A$4:$W$75,17),"")</f>
        <v/>
      </c>
      <c r="AJ64" s="105"/>
      <c r="AK64" s="105"/>
      <c r="AL64" s="179" t="str">
        <f>IF(VLOOKUP(CONCATENATE($B64," ",$C64),'-RÅDATA_KVARTAL-'!$A$4:$W$75,11)&gt;0,VLOOKUP(CONCATENATE($B64," ",$C64),'-RÅDATA_KVARTAL-'!$A$4:$W$75,11),"")</f>
        <v/>
      </c>
      <c r="AM64" s="109"/>
      <c r="AN64" s="107" t="str">
        <f>IF(VLOOKUP(CONCATENATE($B64," ",$C64),'-RÅDATA_KVARTAL-'!$A$4:$W$75,13)&gt;0,VLOOKUP(CONCATENATE($B64," ",$C64),'-RÅDATA_KVARTAL-'!$A$4:$W$75,13),"")</f>
        <v/>
      </c>
      <c r="AO64" s="109"/>
      <c r="AP64" s="109"/>
    </row>
    <row r="65" spans="2:42" ht="15" hidden="1" customHeight="1" x14ac:dyDescent="0.2">
      <c r="B65" s="201">
        <v>2016</v>
      </c>
      <c r="C65" s="105" t="s">
        <v>0</v>
      </c>
      <c r="D65" s="78"/>
      <c r="E65" s="179" t="str">
        <f>IF(VLOOKUP(CONCATENATE($B65," ",$C65),'-RÅDATA_KVARTAL-'!$A$4:$W$75,8)&gt;0,VLOOKUP(CONCATENATE($B65," ",$C65),'-RÅDATA_KVARTAL-'!$A$4:$W$75,8),"")</f>
        <v/>
      </c>
      <c r="F65" s="109"/>
      <c r="G65" s="109"/>
      <c r="H65" s="179" t="str">
        <f>IF(VLOOKUP(CONCATENATE($B65," ",$C65),'-RÅDATA_KVARTAL-'!$A$4:$W$75,9)&gt;0,VLOOKUP(CONCATENATE($B65," ",$C65),'-RÅDATA_KVARTAL-'!$A$4:$W$75,9),"")</f>
        <v/>
      </c>
      <c r="I65" s="109"/>
      <c r="J65" s="109"/>
      <c r="K65" s="179" t="str">
        <f>IF(VLOOKUP(CONCATENATE($B65," ",$C65),'-RÅDATA_KVARTAL-'!$A$4:$W$75,4)&gt;0,VLOOKUP(CONCATENATE($B65," ",$C65),'-RÅDATA_KVARTAL-'!$A$4:$W$75,4),"")</f>
        <v/>
      </c>
      <c r="L65" s="109"/>
      <c r="M65" s="109"/>
      <c r="N65" s="179" t="str">
        <f>IF(VLOOKUP(CONCATENATE($B65," ",$C65),'-RÅDATA_KVARTAL-'!$A$4:$W$75,6)&gt;0,VLOOKUP(CONCATENATE($B65," ",$C65),'-RÅDATA_KVARTAL-'!$A$4:$W$75,6),"")</f>
        <v/>
      </c>
      <c r="O65" s="109"/>
      <c r="P65" s="109"/>
      <c r="Q65" s="179" t="str">
        <f>IF(VLOOKUP(CONCATENATE($B65," ",$C65),'-RÅDATA_KVARTAL-'!$A$4:$W$75,14)&gt;0,VLOOKUP(CONCATENATE($B65," ",$C65),'-RÅDATA_KVARTAL-'!$A$4:$W$75,14),"")</f>
        <v/>
      </c>
      <c r="R65" s="109"/>
      <c r="S65" s="179" t="str">
        <f>IF(VLOOKUP(CONCATENATE($B65," ",$C65),'-RÅDATA_KVARTAL-'!$A$4:$W$75,16)&gt;0,VLOOKUP(CONCATENATE($B65," ",$C65),'-RÅDATA_KVARTAL-'!$A$4:$W$75,16),"")</f>
        <v/>
      </c>
      <c r="T65" s="109"/>
      <c r="U65" s="109"/>
      <c r="V65" s="179" t="str">
        <f>IF(VLOOKUP(CONCATENATE($B65," ",$C65),'-RÅDATA_KVARTAL-'!$A$4:$W$75,10)&gt;0,VLOOKUP(CONCATENATE($B65," ",$C65),'-RÅDATA_KVARTAL-'!$A$4:$W$75,10),"")</f>
        <v/>
      </c>
      <c r="W65" s="109"/>
      <c r="X65" s="179" t="str">
        <f>IF(VLOOKUP(CONCATENATE($B65," ",$C65),'-RÅDATA_KVARTAL-'!$A$4:$W$75,12)&gt;0,VLOOKUP(CONCATENATE($B65," ",$C65),'-RÅDATA_KVARTAL-'!$A$4:$W$75,12),"")</f>
        <v/>
      </c>
      <c r="Y65" s="109"/>
      <c r="Z65" s="109"/>
      <c r="AA65" s="179" t="str">
        <f>IF(VLOOKUP(CONCATENATE($B65," ",$C65),'-RÅDATA_KVARTAL-'!$A$4:$W$75,5)&gt;0,VLOOKUP(CONCATENATE($B65," ",$C65),'-RÅDATA_KVARTAL-'!$A$4:$W$75,5),"")</f>
        <v/>
      </c>
      <c r="AB65" s="109"/>
      <c r="AC65" s="109"/>
      <c r="AD65" s="179" t="str">
        <f>IF(VLOOKUP(CONCATENATE($B65," ",$C65),'-RÅDATA_KVARTAL-'!$A$4:$W$75,7)&gt;0,VLOOKUP(CONCATENATE($B65," ",$C65),'-RÅDATA_KVARTAL-'!$A$4:$W$75,7),"")</f>
        <v/>
      </c>
      <c r="AE65" s="109"/>
      <c r="AF65" s="109"/>
      <c r="AG65" s="179" t="str">
        <f>IF(VLOOKUP(CONCATENATE($B65," ",$C65),'-RÅDATA_KVARTAL-'!$A$4:$W$75,15)&gt;0,VLOOKUP(CONCATENATE($B65," ",$C65),'-RÅDATA_KVARTAL-'!$A$4:$W$75,15),"")</f>
        <v/>
      </c>
      <c r="AH65" s="109"/>
      <c r="AI65" s="179" t="str">
        <f>IF(VLOOKUP(CONCATENATE($B65," ",$C65),'-RÅDATA_KVARTAL-'!$A$4:$W$75,17)&gt;0,VLOOKUP(CONCATENATE($B65," ",$C65),'-RÅDATA_KVARTAL-'!$A$4:$W$75,17),"")</f>
        <v/>
      </c>
      <c r="AJ65" s="105"/>
      <c r="AK65" s="105"/>
      <c r="AL65" s="179" t="str">
        <f>IF(VLOOKUP(CONCATENATE($B65," ",$C65),'-RÅDATA_KVARTAL-'!$A$4:$W$75,11)&gt;0,VLOOKUP(CONCATENATE($B65," ",$C65),'-RÅDATA_KVARTAL-'!$A$4:$W$75,11),"")</f>
        <v/>
      </c>
      <c r="AM65" s="109"/>
      <c r="AN65" s="107" t="str">
        <f>IF(VLOOKUP(CONCATENATE($B65," ",$C65),'-RÅDATA_KVARTAL-'!$A$4:$W$75,13)&gt;0,VLOOKUP(CONCATENATE($B65," ",$C65),'-RÅDATA_KVARTAL-'!$A$4:$W$75,13),"")</f>
        <v/>
      </c>
      <c r="AO65" s="109"/>
      <c r="AP65" s="109"/>
    </row>
    <row r="66" spans="2:42" ht="15" hidden="1" customHeight="1" x14ac:dyDescent="0.2">
      <c r="B66" s="201">
        <v>2016</v>
      </c>
      <c r="C66" s="201" t="s">
        <v>1</v>
      </c>
      <c r="D66" s="78"/>
      <c r="E66" s="179" t="str">
        <f>IF(VLOOKUP(CONCATENATE($B66," ",$C66),'-RÅDATA_KVARTAL-'!$A$4:$W$75,8)&gt;0,VLOOKUP(CONCATENATE($B66," ",$C66),'-RÅDATA_KVARTAL-'!$A$4:$W$75,8),"")</f>
        <v/>
      </c>
      <c r="F66" s="109"/>
      <c r="G66" s="109"/>
      <c r="H66" s="179" t="str">
        <f>IF(VLOOKUP(CONCATENATE($B66," ",$C66),'-RÅDATA_KVARTAL-'!$A$4:$W$75,9)&gt;0,VLOOKUP(CONCATENATE($B66," ",$C66),'-RÅDATA_KVARTAL-'!$A$4:$W$75,9),"")</f>
        <v/>
      </c>
      <c r="I66" s="109"/>
      <c r="J66" s="109"/>
      <c r="K66" s="179" t="str">
        <f>IF(VLOOKUP(CONCATENATE($B66," ",$C66),'-RÅDATA_KVARTAL-'!$A$4:$W$75,4)&gt;0,VLOOKUP(CONCATENATE($B66," ",$C66),'-RÅDATA_KVARTAL-'!$A$4:$W$75,4),"")</f>
        <v/>
      </c>
      <c r="L66" s="109"/>
      <c r="M66" s="109"/>
      <c r="N66" s="179" t="str">
        <f>IF(VLOOKUP(CONCATENATE($B66," ",$C66),'-RÅDATA_KVARTAL-'!$A$4:$W$75,6)&gt;0,VLOOKUP(CONCATENATE($B66," ",$C66),'-RÅDATA_KVARTAL-'!$A$4:$W$75,6),"")</f>
        <v/>
      </c>
      <c r="O66" s="109"/>
      <c r="P66" s="109"/>
      <c r="Q66" s="179" t="str">
        <f>IF(VLOOKUP(CONCATENATE($B66," ",$C66),'-RÅDATA_KVARTAL-'!$A$4:$W$75,14)&gt;0,VLOOKUP(CONCATENATE($B66," ",$C66),'-RÅDATA_KVARTAL-'!$A$4:$W$75,14),"")</f>
        <v/>
      </c>
      <c r="R66" s="109"/>
      <c r="S66" s="179" t="str">
        <f>IF(VLOOKUP(CONCATENATE($B66," ",$C66),'-RÅDATA_KVARTAL-'!$A$4:$W$75,16)&gt;0,VLOOKUP(CONCATENATE($B66," ",$C66),'-RÅDATA_KVARTAL-'!$A$4:$W$75,16),"")</f>
        <v/>
      </c>
      <c r="T66" s="109"/>
      <c r="U66" s="109"/>
      <c r="V66" s="179" t="str">
        <f>IF(VLOOKUP(CONCATENATE($B66," ",$C66),'-RÅDATA_KVARTAL-'!$A$4:$W$75,10)&gt;0,VLOOKUP(CONCATENATE($B66," ",$C66),'-RÅDATA_KVARTAL-'!$A$4:$W$75,10),"")</f>
        <v/>
      </c>
      <c r="W66" s="109"/>
      <c r="X66" s="179" t="str">
        <f>IF(VLOOKUP(CONCATENATE($B66," ",$C66),'-RÅDATA_KVARTAL-'!$A$4:$W$75,12)&gt;0,VLOOKUP(CONCATENATE($B66," ",$C66),'-RÅDATA_KVARTAL-'!$A$4:$W$75,12),"")</f>
        <v/>
      </c>
      <c r="Y66" s="109"/>
      <c r="Z66" s="109"/>
      <c r="AA66" s="179" t="str">
        <f>IF(VLOOKUP(CONCATENATE($B66," ",$C66),'-RÅDATA_KVARTAL-'!$A$4:$W$75,5)&gt;0,VLOOKUP(CONCATENATE($B66," ",$C66),'-RÅDATA_KVARTAL-'!$A$4:$W$75,5),"")</f>
        <v/>
      </c>
      <c r="AB66" s="109"/>
      <c r="AC66" s="109"/>
      <c r="AD66" s="179" t="str">
        <f>IF(VLOOKUP(CONCATENATE($B66," ",$C66),'-RÅDATA_KVARTAL-'!$A$4:$W$75,7)&gt;0,VLOOKUP(CONCATENATE($B66," ",$C66),'-RÅDATA_KVARTAL-'!$A$4:$W$75,7),"")</f>
        <v/>
      </c>
      <c r="AE66" s="109"/>
      <c r="AF66" s="109"/>
      <c r="AG66" s="179" t="str">
        <f>IF(VLOOKUP(CONCATENATE($B66," ",$C66),'-RÅDATA_KVARTAL-'!$A$4:$W$75,15)&gt;0,VLOOKUP(CONCATENATE($B66," ",$C66),'-RÅDATA_KVARTAL-'!$A$4:$W$75,15),"")</f>
        <v/>
      </c>
      <c r="AH66" s="109"/>
      <c r="AI66" s="179" t="str">
        <f>IF(VLOOKUP(CONCATENATE($B66," ",$C66),'-RÅDATA_KVARTAL-'!$A$4:$W$75,17)&gt;0,VLOOKUP(CONCATENATE($B66," ",$C66),'-RÅDATA_KVARTAL-'!$A$4:$W$75,17),"")</f>
        <v/>
      </c>
      <c r="AJ66" s="105"/>
      <c r="AK66" s="105"/>
      <c r="AL66" s="179" t="str">
        <f>IF(VLOOKUP(CONCATENATE($B66," ",$C66),'-RÅDATA_KVARTAL-'!$A$4:$W$75,11)&gt;0,VLOOKUP(CONCATENATE($B66," ",$C66),'-RÅDATA_KVARTAL-'!$A$4:$W$75,11),"")</f>
        <v/>
      </c>
      <c r="AM66" s="109"/>
      <c r="AN66" s="107" t="str">
        <f>IF(VLOOKUP(CONCATENATE($B66," ",$C66),'-RÅDATA_KVARTAL-'!$A$4:$W$75,13)&gt;0,VLOOKUP(CONCATENATE($B66," ",$C66),'-RÅDATA_KVARTAL-'!$A$4:$W$75,13),"")</f>
        <v/>
      </c>
      <c r="AO66" s="109"/>
      <c r="AP66" s="109"/>
    </row>
    <row r="67" spans="2:42" ht="15" hidden="1" customHeight="1" x14ac:dyDescent="0.2">
      <c r="B67" s="201">
        <v>2016</v>
      </c>
      <c r="C67" s="201" t="s">
        <v>2</v>
      </c>
      <c r="D67" s="78"/>
      <c r="E67" s="179" t="str">
        <f>IF(VLOOKUP(CONCATENATE($B67," ",$C67),'-RÅDATA_KVARTAL-'!$A$4:$W$75,8)&gt;0,VLOOKUP(CONCATENATE($B67," ",$C67),'-RÅDATA_KVARTAL-'!$A$4:$W$75,8),"")</f>
        <v/>
      </c>
      <c r="F67" s="109"/>
      <c r="G67" s="109"/>
      <c r="H67" s="179" t="str">
        <f>IF(VLOOKUP(CONCATENATE($B67," ",$C67),'-RÅDATA_KVARTAL-'!$A$4:$W$75,9)&gt;0,VLOOKUP(CONCATENATE($B67," ",$C67),'-RÅDATA_KVARTAL-'!$A$4:$W$75,9),"")</f>
        <v/>
      </c>
      <c r="I67" s="109"/>
      <c r="J67" s="109"/>
      <c r="K67" s="179" t="str">
        <f>IF(VLOOKUP(CONCATENATE($B67," ",$C67),'-RÅDATA_KVARTAL-'!$A$4:$W$75,4)&gt;0,VLOOKUP(CONCATENATE($B67," ",$C67),'-RÅDATA_KVARTAL-'!$A$4:$W$75,4),"")</f>
        <v/>
      </c>
      <c r="L67" s="109"/>
      <c r="M67" s="109"/>
      <c r="N67" s="179" t="str">
        <f>IF(VLOOKUP(CONCATENATE($B67," ",$C67),'-RÅDATA_KVARTAL-'!$A$4:$W$75,6)&gt;0,VLOOKUP(CONCATENATE($B67," ",$C67),'-RÅDATA_KVARTAL-'!$A$4:$W$75,6),"")</f>
        <v/>
      </c>
      <c r="O67" s="109"/>
      <c r="P67" s="109"/>
      <c r="Q67" s="179" t="str">
        <f>IF(VLOOKUP(CONCATENATE($B67," ",$C67),'-RÅDATA_KVARTAL-'!$A$4:$W$75,14)&gt;0,VLOOKUP(CONCATENATE($B67," ",$C67),'-RÅDATA_KVARTAL-'!$A$4:$W$75,14),"")</f>
        <v/>
      </c>
      <c r="R67" s="109"/>
      <c r="S67" s="179" t="str">
        <f>IF(VLOOKUP(CONCATENATE($B67," ",$C67),'-RÅDATA_KVARTAL-'!$A$4:$W$75,16)&gt;0,VLOOKUP(CONCATENATE($B67," ",$C67),'-RÅDATA_KVARTAL-'!$A$4:$W$75,16),"")</f>
        <v/>
      </c>
      <c r="T67" s="109"/>
      <c r="U67" s="109"/>
      <c r="V67" s="179" t="str">
        <f>IF(VLOOKUP(CONCATENATE($B67," ",$C67),'-RÅDATA_KVARTAL-'!$A$4:$W$75,10)&gt;0,VLOOKUP(CONCATENATE($B67," ",$C67),'-RÅDATA_KVARTAL-'!$A$4:$W$75,10),"")</f>
        <v/>
      </c>
      <c r="W67" s="109"/>
      <c r="X67" s="179" t="str">
        <f>IF(VLOOKUP(CONCATENATE($B67," ",$C67),'-RÅDATA_KVARTAL-'!$A$4:$W$75,12)&gt;0,VLOOKUP(CONCATENATE($B67," ",$C67),'-RÅDATA_KVARTAL-'!$A$4:$W$75,12),"")</f>
        <v/>
      </c>
      <c r="Y67" s="109"/>
      <c r="Z67" s="109"/>
      <c r="AA67" s="179" t="str">
        <f>IF(VLOOKUP(CONCATENATE($B67," ",$C67),'-RÅDATA_KVARTAL-'!$A$4:$W$75,5)&gt;0,VLOOKUP(CONCATENATE($B67," ",$C67),'-RÅDATA_KVARTAL-'!$A$4:$W$75,5),"")</f>
        <v/>
      </c>
      <c r="AB67" s="109"/>
      <c r="AC67" s="109"/>
      <c r="AD67" s="179" t="str">
        <f>IF(VLOOKUP(CONCATENATE($B67," ",$C67),'-RÅDATA_KVARTAL-'!$A$4:$W$75,7)&gt;0,VLOOKUP(CONCATENATE($B67," ",$C67),'-RÅDATA_KVARTAL-'!$A$4:$W$75,7),"")</f>
        <v/>
      </c>
      <c r="AE67" s="109"/>
      <c r="AF67" s="109"/>
      <c r="AG67" s="179" t="str">
        <f>IF(VLOOKUP(CONCATENATE($B67," ",$C67),'-RÅDATA_KVARTAL-'!$A$4:$W$75,15)&gt;0,VLOOKUP(CONCATENATE($B67," ",$C67),'-RÅDATA_KVARTAL-'!$A$4:$W$75,15),"")</f>
        <v/>
      </c>
      <c r="AH67" s="109"/>
      <c r="AI67" s="179" t="str">
        <f>IF(VLOOKUP(CONCATENATE($B67," ",$C67),'-RÅDATA_KVARTAL-'!$A$4:$W$75,17)&gt;0,VLOOKUP(CONCATENATE($B67," ",$C67),'-RÅDATA_KVARTAL-'!$A$4:$W$75,17),"")</f>
        <v/>
      </c>
      <c r="AJ67" s="105"/>
      <c r="AK67" s="105"/>
      <c r="AL67" s="179" t="str">
        <f>IF(VLOOKUP(CONCATENATE($B67," ",$C67),'-RÅDATA_KVARTAL-'!$A$4:$W$75,11)&gt;0,VLOOKUP(CONCATENATE($B67," ",$C67),'-RÅDATA_KVARTAL-'!$A$4:$W$75,11),"")</f>
        <v/>
      </c>
      <c r="AM67" s="109"/>
      <c r="AN67" s="107" t="str">
        <f>IF(VLOOKUP(CONCATENATE($B67," ",$C67),'-RÅDATA_KVARTAL-'!$A$4:$W$75,13)&gt;0,VLOOKUP(CONCATENATE($B67," ",$C67),'-RÅDATA_KVARTAL-'!$A$4:$W$75,13),"")</f>
        <v/>
      </c>
      <c r="AO67" s="109"/>
      <c r="AP67" s="109"/>
    </row>
    <row r="68" spans="2:42" ht="15" hidden="1" customHeight="1" x14ac:dyDescent="0.2">
      <c r="B68" s="201">
        <v>2016</v>
      </c>
      <c r="C68" s="201" t="s">
        <v>3</v>
      </c>
      <c r="D68" s="78"/>
      <c r="E68" s="179" t="str">
        <f>IF(VLOOKUP(CONCATENATE($B68," ",$C68),'-RÅDATA_KVARTAL-'!$A$4:$W$75,8)&gt;0,VLOOKUP(CONCATENATE($B68," ",$C68),'-RÅDATA_KVARTAL-'!$A$4:$W$75,8),"")</f>
        <v/>
      </c>
      <c r="F68" s="109"/>
      <c r="G68" s="109"/>
      <c r="H68" s="179" t="str">
        <f>IF(VLOOKUP(CONCATENATE($B68," ",$C68),'-RÅDATA_KVARTAL-'!$A$4:$W$75,9)&gt;0,VLOOKUP(CONCATENATE($B68," ",$C68),'-RÅDATA_KVARTAL-'!$A$4:$W$75,9),"")</f>
        <v/>
      </c>
      <c r="I68" s="109"/>
      <c r="J68" s="109"/>
      <c r="K68" s="179" t="str">
        <f>IF(VLOOKUP(CONCATENATE($B68," ",$C68),'-RÅDATA_KVARTAL-'!$A$4:$W$75,4)&gt;0,VLOOKUP(CONCATENATE($B68," ",$C68),'-RÅDATA_KVARTAL-'!$A$4:$W$75,4),"")</f>
        <v/>
      </c>
      <c r="L68" s="109"/>
      <c r="M68" s="109"/>
      <c r="N68" s="179" t="str">
        <f>IF(VLOOKUP(CONCATENATE($B68," ",$C68),'-RÅDATA_KVARTAL-'!$A$4:$W$75,6)&gt;0,VLOOKUP(CONCATENATE($B68," ",$C68),'-RÅDATA_KVARTAL-'!$A$4:$W$75,6),"")</f>
        <v/>
      </c>
      <c r="O68" s="109"/>
      <c r="P68" s="109"/>
      <c r="Q68" s="179" t="str">
        <f>IF(VLOOKUP(CONCATENATE($B68," ",$C68),'-RÅDATA_KVARTAL-'!$A$4:$W$75,14)&gt;0,VLOOKUP(CONCATENATE($B68," ",$C68),'-RÅDATA_KVARTAL-'!$A$4:$W$75,14),"")</f>
        <v/>
      </c>
      <c r="R68" s="109"/>
      <c r="S68" s="179" t="str">
        <f>IF(VLOOKUP(CONCATENATE($B68," ",$C68),'-RÅDATA_KVARTAL-'!$A$4:$W$75,16)&gt;0,VLOOKUP(CONCATENATE($B68," ",$C68),'-RÅDATA_KVARTAL-'!$A$4:$W$75,16),"")</f>
        <v/>
      </c>
      <c r="T68" s="109"/>
      <c r="U68" s="109"/>
      <c r="V68" s="179" t="str">
        <f>IF(VLOOKUP(CONCATENATE($B68," ",$C68),'-RÅDATA_KVARTAL-'!$A$4:$W$75,10)&gt;0,VLOOKUP(CONCATENATE($B68," ",$C68),'-RÅDATA_KVARTAL-'!$A$4:$W$75,10),"")</f>
        <v/>
      </c>
      <c r="W68" s="109"/>
      <c r="X68" s="179" t="str">
        <f>IF(VLOOKUP(CONCATENATE($B68," ",$C68),'-RÅDATA_KVARTAL-'!$A$4:$W$75,12)&gt;0,VLOOKUP(CONCATENATE($B68," ",$C68),'-RÅDATA_KVARTAL-'!$A$4:$W$75,12),"")</f>
        <v/>
      </c>
      <c r="Y68" s="109"/>
      <c r="Z68" s="109"/>
      <c r="AA68" s="179" t="str">
        <f>IF(VLOOKUP(CONCATENATE($B68," ",$C68),'-RÅDATA_KVARTAL-'!$A$4:$W$75,5)&gt;0,VLOOKUP(CONCATENATE($B68," ",$C68),'-RÅDATA_KVARTAL-'!$A$4:$W$75,5),"")</f>
        <v/>
      </c>
      <c r="AB68" s="109"/>
      <c r="AC68" s="109"/>
      <c r="AD68" s="179" t="str">
        <f>IF(VLOOKUP(CONCATENATE($B68," ",$C68),'-RÅDATA_KVARTAL-'!$A$4:$W$75,7)&gt;0,VLOOKUP(CONCATENATE($B68," ",$C68),'-RÅDATA_KVARTAL-'!$A$4:$W$75,7),"")</f>
        <v/>
      </c>
      <c r="AE68" s="109"/>
      <c r="AF68" s="109"/>
      <c r="AG68" s="179" t="str">
        <f>IF(VLOOKUP(CONCATENATE($B68," ",$C68),'-RÅDATA_KVARTAL-'!$A$4:$W$75,15)&gt;0,VLOOKUP(CONCATENATE($B68," ",$C68),'-RÅDATA_KVARTAL-'!$A$4:$W$75,15),"")</f>
        <v/>
      </c>
      <c r="AH68" s="109"/>
      <c r="AI68" s="179" t="str">
        <f>IF(VLOOKUP(CONCATENATE($B68," ",$C68),'-RÅDATA_KVARTAL-'!$A$4:$W$75,17)&gt;0,VLOOKUP(CONCATENATE($B68," ",$C68),'-RÅDATA_KVARTAL-'!$A$4:$W$75,17),"")</f>
        <v/>
      </c>
      <c r="AJ68" s="105"/>
      <c r="AK68" s="105"/>
      <c r="AL68" s="179" t="str">
        <f>IF(VLOOKUP(CONCATENATE($B68," ",$C68),'-RÅDATA_KVARTAL-'!$A$4:$W$75,11)&gt;0,VLOOKUP(CONCATENATE($B68," ",$C68),'-RÅDATA_KVARTAL-'!$A$4:$W$75,11),"")</f>
        <v/>
      </c>
      <c r="AM68" s="109"/>
      <c r="AN68" s="107" t="str">
        <f>IF(VLOOKUP(CONCATENATE($B68," ",$C68),'-RÅDATA_KVARTAL-'!$A$4:$W$75,13)&gt;0,VLOOKUP(CONCATENATE($B68," ",$C68),'-RÅDATA_KVARTAL-'!$A$4:$W$75,13),"")</f>
        <v/>
      </c>
      <c r="AO68" s="109"/>
      <c r="AP68" s="109"/>
    </row>
    <row r="69" spans="2:42" ht="15" hidden="1" customHeight="1" x14ac:dyDescent="0.2">
      <c r="B69" s="201">
        <v>2017</v>
      </c>
      <c r="C69" s="105" t="s">
        <v>0</v>
      </c>
      <c r="D69" s="78"/>
      <c r="E69" s="179" t="str">
        <f>IF(VLOOKUP(CONCATENATE($B69," ",$C69),'-RÅDATA_KVARTAL-'!$A$4:$W$75,8)&gt;0,VLOOKUP(CONCATENATE($B69," ",$C69),'-RÅDATA_KVARTAL-'!$A$4:$W$75,8),"")</f>
        <v/>
      </c>
      <c r="F69" s="109"/>
      <c r="G69" s="109"/>
      <c r="H69" s="179" t="str">
        <f>IF(VLOOKUP(CONCATENATE($B69," ",$C69),'-RÅDATA_KVARTAL-'!$A$4:$W$75,9)&gt;0,VLOOKUP(CONCATENATE($B69," ",$C69),'-RÅDATA_KVARTAL-'!$A$4:$W$75,9),"")</f>
        <v/>
      </c>
      <c r="I69" s="109"/>
      <c r="J69" s="109"/>
      <c r="K69" s="179" t="str">
        <f>IF(VLOOKUP(CONCATENATE($B69," ",$C69),'-RÅDATA_KVARTAL-'!$A$4:$W$75,4)&gt;0,VLOOKUP(CONCATENATE($B69," ",$C69),'-RÅDATA_KVARTAL-'!$A$4:$W$75,4),"")</f>
        <v/>
      </c>
      <c r="L69" s="109"/>
      <c r="M69" s="109"/>
      <c r="N69" s="179" t="str">
        <f>IF(VLOOKUP(CONCATENATE($B69," ",$C69),'-RÅDATA_KVARTAL-'!$A$4:$W$75,6)&gt;0,VLOOKUP(CONCATENATE($B69," ",$C69),'-RÅDATA_KVARTAL-'!$A$4:$W$75,6),"")</f>
        <v/>
      </c>
      <c r="O69" s="109"/>
      <c r="P69" s="109"/>
      <c r="Q69" s="179" t="str">
        <f>IF(VLOOKUP(CONCATENATE($B69," ",$C69),'-RÅDATA_KVARTAL-'!$A$4:$W$75,14)&gt;0,VLOOKUP(CONCATENATE($B69," ",$C69),'-RÅDATA_KVARTAL-'!$A$4:$W$75,14),"")</f>
        <v/>
      </c>
      <c r="R69" s="109"/>
      <c r="S69" s="179" t="str">
        <f>IF(VLOOKUP(CONCATENATE($B69," ",$C69),'-RÅDATA_KVARTAL-'!$A$4:$W$75,16)&gt;0,VLOOKUP(CONCATENATE($B69," ",$C69),'-RÅDATA_KVARTAL-'!$A$4:$W$75,16),"")</f>
        <v/>
      </c>
      <c r="T69" s="109"/>
      <c r="U69" s="109"/>
      <c r="V69" s="179" t="str">
        <f>IF(VLOOKUP(CONCATENATE($B69," ",$C69),'-RÅDATA_KVARTAL-'!$A$4:$W$75,10)&gt;0,VLOOKUP(CONCATENATE($B69," ",$C69),'-RÅDATA_KVARTAL-'!$A$4:$W$75,10),"")</f>
        <v/>
      </c>
      <c r="W69" s="109"/>
      <c r="X69" s="179" t="str">
        <f>IF(VLOOKUP(CONCATENATE($B69," ",$C69),'-RÅDATA_KVARTAL-'!$A$4:$W$75,12)&gt;0,VLOOKUP(CONCATENATE($B69," ",$C69),'-RÅDATA_KVARTAL-'!$A$4:$W$75,12),"")</f>
        <v/>
      </c>
      <c r="Y69" s="109"/>
      <c r="Z69" s="109"/>
      <c r="AA69" s="179" t="str">
        <f>IF(VLOOKUP(CONCATENATE($B69," ",$C69),'-RÅDATA_KVARTAL-'!$A$4:$W$75,5)&gt;0,VLOOKUP(CONCATENATE($B69," ",$C69),'-RÅDATA_KVARTAL-'!$A$4:$W$75,5),"")</f>
        <v/>
      </c>
      <c r="AB69" s="109"/>
      <c r="AC69" s="109"/>
      <c r="AD69" s="179" t="str">
        <f>IF(VLOOKUP(CONCATENATE($B69," ",$C69),'-RÅDATA_KVARTAL-'!$A$4:$W$75,7)&gt;0,VLOOKUP(CONCATENATE($B69," ",$C69),'-RÅDATA_KVARTAL-'!$A$4:$W$75,7),"")</f>
        <v/>
      </c>
      <c r="AE69" s="109"/>
      <c r="AF69" s="109"/>
      <c r="AG69" s="179" t="str">
        <f>IF(VLOOKUP(CONCATENATE($B69," ",$C69),'-RÅDATA_KVARTAL-'!$A$4:$W$75,15)&gt;0,VLOOKUP(CONCATENATE($B69," ",$C69),'-RÅDATA_KVARTAL-'!$A$4:$W$75,15),"")</f>
        <v/>
      </c>
      <c r="AH69" s="109"/>
      <c r="AI69" s="179" t="str">
        <f>IF(VLOOKUP(CONCATENATE($B69," ",$C69),'-RÅDATA_KVARTAL-'!$A$4:$W$75,17)&gt;0,VLOOKUP(CONCATENATE($B69," ",$C69),'-RÅDATA_KVARTAL-'!$A$4:$W$75,17),"")</f>
        <v/>
      </c>
      <c r="AJ69" s="105"/>
      <c r="AK69" s="105"/>
      <c r="AL69" s="179" t="str">
        <f>IF(VLOOKUP(CONCATENATE($B69," ",$C69),'-RÅDATA_KVARTAL-'!$A$4:$W$75,11)&gt;0,VLOOKUP(CONCATENATE($B69," ",$C69),'-RÅDATA_KVARTAL-'!$A$4:$W$75,11),"")</f>
        <v/>
      </c>
      <c r="AM69" s="109"/>
      <c r="AN69" s="107" t="str">
        <f>IF(VLOOKUP(CONCATENATE($B69," ",$C69),'-RÅDATA_KVARTAL-'!$A$4:$W$75,13)&gt;0,VLOOKUP(CONCATENATE($B69," ",$C69),'-RÅDATA_KVARTAL-'!$A$4:$W$75,13),"")</f>
        <v/>
      </c>
      <c r="AO69" s="109"/>
      <c r="AP69" s="109"/>
    </row>
    <row r="70" spans="2:42" ht="15" hidden="1" customHeight="1" x14ac:dyDescent="0.2">
      <c r="B70" s="201">
        <v>2017</v>
      </c>
      <c r="C70" s="201" t="s">
        <v>1</v>
      </c>
      <c r="D70" s="78"/>
      <c r="E70" s="179" t="str">
        <f>IF(VLOOKUP(CONCATENATE($B70," ",$C70),'-RÅDATA_KVARTAL-'!$A$4:$W$75,8)&gt;0,VLOOKUP(CONCATENATE($B70," ",$C70),'-RÅDATA_KVARTAL-'!$A$4:$W$75,8),"")</f>
        <v/>
      </c>
      <c r="F70" s="109"/>
      <c r="G70" s="109"/>
      <c r="H70" s="179" t="str">
        <f>IF(VLOOKUP(CONCATENATE($B70," ",$C70),'-RÅDATA_KVARTAL-'!$A$4:$W$75,9)&gt;0,VLOOKUP(CONCATENATE($B70," ",$C70),'-RÅDATA_KVARTAL-'!$A$4:$W$75,9),"")</f>
        <v/>
      </c>
      <c r="I70" s="109"/>
      <c r="J70" s="109"/>
      <c r="K70" s="179" t="str">
        <f>IF(VLOOKUP(CONCATENATE($B70," ",$C70),'-RÅDATA_KVARTAL-'!$A$4:$W$75,4)&gt;0,VLOOKUP(CONCATENATE($B70," ",$C70),'-RÅDATA_KVARTAL-'!$A$4:$W$75,4),"")</f>
        <v/>
      </c>
      <c r="L70" s="109"/>
      <c r="M70" s="109"/>
      <c r="N70" s="179" t="str">
        <f>IF(VLOOKUP(CONCATENATE($B70," ",$C70),'-RÅDATA_KVARTAL-'!$A$4:$W$75,6)&gt;0,VLOOKUP(CONCATENATE($B70," ",$C70),'-RÅDATA_KVARTAL-'!$A$4:$W$75,6),"")</f>
        <v/>
      </c>
      <c r="O70" s="109"/>
      <c r="P70" s="109"/>
      <c r="Q70" s="179" t="str">
        <f>IF(VLOOKUP(CONCATENATE($B70," ",$C70),'-RÅDATA_KVARTAL-'!$A$4:$W$75,14)&gt;0,VLOOKUP(CONCATENATE($B70," ",$C70),'-RÅDATA_KVARTAL-'!$A$4:$W$75,14),"")</f>
        <v/>
      </c>
      <c r="R70" s="109"/>
      <c r="S70" s="179" t="str">
        <f>IF(VLOOKUP(CONCATENATE($B70," ",$C70),'-RÅDATA_KVARTAL-'!$A$4:$W$75,16)&gt;0,VLOOKUP(CONCATENATE($B70," ",$C70),'-RÅDATA_KVARTAL-'!$A$4:$W$75,16),"")</f>
        <v/>
      </c>
      <c r="T70" s="109"/>
      <c r="U70" s="109"/>
      <c r="V70" s="179" t="str">
        <f>IF(VLOOKUP(CONCATENATE($B70," ",$C70),'-RÅDATA_KVARTAL-'!$A$4:$W$75,10)&gt;0,VLOOKUP(CONCATENATE($B70," ",$C70),'-RÅDATA_KVARTAL-'!$A$4:$W$75,10),"")</f>
        <v/>
      </c>
      <c r="W70" s="109"/>
      <c r="X70" s="179" t="str">
        <f>IF(VLOOKUP(CONCATENATE($B70," ",$C70),'-RÅDATA_KVARTAL-'!$A$4:$W$75,12)&gt;0,VLOOKUP(CONCATENATE($B70," ",$C70),'-RÅDATA_KVARTAL-'!$A$4:$W$75,12),"")</f>
        <v/>
      </c>
      <c r="Y70" s="109"/>
      <c r="Z70" s="109"/>
      <c r="AA70" s="179" t="str">
        <f>IF(VLOOKUP(CONCATENATE($B70," ",$C70),'-RÅDATA_KVARTAL-'!$A$4:$W$75,5)&gt;0,VLOOKUP(CONCATENATE($B70," ",$C70),'-RÅDATA_KVARTAL-'!$A$4:$W$75,5),"")</f>
        <v/>
      </c>
      <c r="AB70" s="109"/>
      <c r="AC70" s="109"/>
      <c r="AD70" s="179" t="str">
        <f>IF(VLOOKUP(CONCATENATE($B70," ",$C70),'-RÅDATA_KVARTAL-'!$A$4:$W$75,7)&gt;0,VLOOKUP(CONCATENATE($B70," ",$C70),'-RÅDATA_KVARTAL-'!$A$4:$W$75,7),"")</f>
        <v/>
      </c>
      <c r="AE70" s="109"/>
      <c r="AF70" s="109"/>
      <c r="AG70" s="179" t="str">
        <f>IF(VLOOKUP(CONCATENATE($B70," ",$C70),'-RÅDATA_KVARTAL-'!$A$4:$W$75,15)&gt;0,VLOOKUP(CONCATENATE($B70," ",$C70),'-RÅDATA_KVARTAL-'!$A$4:$W$75,15),"")</f>
        <v/>
      </c>
      <c r="AH70" s="109"/>
      <c r="AI70" s="179" t="str">
        <f>IF(VLOOKUP(CONCATENATE($B70," ",$C70),'-RÅDATA_KVARTAL-'!$A$4:$W$75,17)&gt;0,VLOOKUP(CONCATENATE($B70," ",$C70),'-RÅDATA_KVARTAL-'!$A$4:$W$75,17),"")</f>
        <v/>
      </c>
      <c r="AJ70" s="105"/>
      <c r="AK70" s="105"/>
      <c r="AL70" s="179" t="str">
        <f>IF(VLOOKUP(CONCATENATE($B70," ",$C70),'-RÅDATA_KVARTAL-'!$A$4:$W$75,11)&gt;0,VLOOKUP(CONCATENATE($B70," ",$C70),'-RÅDATA_KVARTAL-'!$A$4:$W$75,11),"")</f>
        <v/>
      </c>
      <c r="AM70" s="109"/>
      <c r="AN70" s="107" t="str">
        <f>IF(VLOOKUP(CONCATENATE($B70," ",$C70),'-RÅDATA_KVARTAL-'!$A$4:$W$75,13)&gt;0,VLOOKUP(CONCATENATE($B70," ",$C70),'-RÅDATA_KVARTAL-'!$A$4:$W$75,13),"")</f>
        <v/>
      </c>
      <c r="AO70" s="109"/>
      <c r="AP70" s="109"/>
    </row>
    <row r="71" spans="2:42" ht="15" hidden="1" customHeight="1" x14ac:dyDescent="0.2">
      <c r="B71" s="201">
        <v>2017</v>
      </c>
      <c r="C71" s="201" t="s">
        <v>2</v>
      </c>
      <c r="D71" s="78"/>
      <c r="E71" s="179" t="str">
        <f>IF(VLOOKUP(CONCATENATE($B71," ",$C71),'-RÅDATA_KVARTAL-'!$A$4:$W$75,8)&gt;0,VLOOKUP(CONCATENATE($B71," ",$C71),'-RÅDATA_KVARTAL-'!$A$4:$W$75,8),"")</f>
        <v/>
      </c>
      <c r="F71" s="109"/>
      <c r="G71" s="109"/>
      <c r="H71" s="179" t="str">
        <f>IF(VLOOKUP(CONCATENATE($B71," ",$C71),'-RÅDATA_KVARTAL-'!$A$4:$W$75,9)&gt;0,VLOOKUP(CONCATENATE($B71," ",$C71),'-RÅDATA_KVARTAL-'!$A$4:$W$75,9),"")</f>
        <v/>
      </c>
      <c r="I71" s="109"/>
      <c r="J71" s="109"/>
      <c r="K71" s="179" t="str">
        <f>IF(VLOOKUP(CONCATENATE($B71," ",$C71),'-RÅDATA_KVARTAL-'!$A$4:$W$75,4)&gt;0,VLOOKUP(CONCATENATE($B71," ",$C71),'-RÅDATA_KVARTAL-'!$A$4:$W$75,4),"")</f>
        <v/>
      </c>
      <c r="L71" s="109"/>
      <c r="M71" s="109"/>
      <c r="N71" s="179" t="str">
        <f>IF(VLOOKUP(CONCATENATE($B71," ",$C71),'-RÅDATA_KVARTAL-'!$A$4:$W$75,6)&gt;0,VLOOKUP(CONCATENATE($B71," ",$C71),'-RÅDATA_KVARTAL-'!$A$4:$W$75,6),"")</f>
        <v/>
      </c>
      <c r="O71" s="109"/>
      <c r="P71" s="109"/>
      <c r="Q71" s="179" t="str">
        <f>IF(VLOOKUP(CONCATENATE($B71," ",$C71),'-RÅDATA_KVARTAL-'!$A$4:$W$75,14)&gt;0,VLOOKUP(CONCATENATE($B71," ",$C71),'-RÅDATA_KVARTAL-'!$A$4:$W$75,14),"")</f>
        <v/>
      </c>
      <c r="R71" s="109"/>
      <c r="S71" s="179" t="str">
        <f>IF(VLOOKUP(CONCATENATE($B71," ",$C71),'-RÅDATA_KVARTAL-'!$A$4:$W$75,16)&gt;0,VLOOKUP(CONCATENATE($B71," ",$C71),'-RÅDATA_KVARTAL-'!$A$4:$W$75,16),"")</f>
        <v/>
      </c>
      <c r="T71" s="109"/>
      <c r="U71" s="109"/>
      <c r="V71" s="179" t="str">
        <f>IF(VLOOKUP(CONCATENATE($B71," ",$C71),'-RÅDATA_KVARTAL-'!$A$4:$W$75,10)&gt;0,VLOOKUP(CONCATENATE($B71," ",$C71),'-RÅDATA_KVARTAL-'!$A$4:$W$75,10),"")</f>
        <v/>
      </c>
      <c r="W71" s="109"/>
      <c r="X71" s="179" t="str">
        <f>IF(VLOOKUP(CONCATENATE($B71," ",$C71),'-RÅDATA_KVARTAL-'!$A$4:$W$75,12)&gt;0,VLOOKUP(CONCATENATE($B71," ",$C71),'-RÅDATA_KVARTAL-'!$A$4:$W$75,12),"")</f>
        <v/>
      </c>
      <c r="Y71" s="109"/>
      <c r="Z71" s="109"/>
      <c r="AA71" s="179" t="str">
        <f>IF(VLOOKUP(CONCATENATE($B71," ",$C71),'-RÅDATA_KVARTAL-'!$A$4:$W$75,5)&gt;0,VLOOKUP(CONCATENATE($B71," ",$C71),'-RÅDATA_KVARTAL-'!$A$4:$W$75,5),"")</f>
        <v/>
      </c>
      <c r="AB71" s="109"/>
      <c r="AC71" s="109"/>
      <c r="AD71" s="179" t="str">
        <f>IF(VLOOKUP(CONCATENATE($B71," ",$C71),'-RÅDATA_KVARTAL-'!$A$4:$W$75,7)&gt;0,VLOOKUP(CONCATENATE($B71," ",$C71),'-RÅDATA_KVARTAL-'!$A$4:$W$75,7),"")</f>
        <v/>
      </c>
      <c r="AE71" s="109"/>
      <c r="AF71" s="109"/>
      <c r="AG71" s="179" t="str">
        <f>IF(VLOOKUP(CONCATENATE($B71," ",$C71),'-RÅDATA_KVARTAL-'!$A$4:$W$75,15)&gt;0,VLOOKUP(CONCATENATE($B71," ",$C71),'-RÅDATA_KVARTAL-'!$A$4:$W$75,15),"")</f>
        <v/>
      </c>
      <c r="AH71" s="109"/>
      <c r="AI71" s="179" t="str">
        <f>IF(VLOOKUP(CONCATENATE($B71," ",$C71),'-RÅDATA_KVARTAL-'!$A$4:$W$75,17)&gt;0,VLOOKUP(CONCATENATE($B71," ",$C71),'-RÅDATA_KVARTAL-'!$A$4:$W$75,17),"")</f>
        <v/>
      </c>
      <c r="AJ71" s="105"/>
      <c r="AK71" s="105"/>
      <c r="AL71" s="179" t="str">
        <f>IF(VLOOKUP(CONCATENATE($B71," ",$C71),'-RÅDATA_KVARTAL-'!$A$4:$W$75,11)&gt;0,VLOOKUP(CONCATENATE($B71," ",$C71),'-RÅDATA_KVARTAL-'!$A$4:$W$75,11),"")</f>
        <v/>
      </c>
      <c r="AM71" s="109"/>
      <c r="AN71" s="107" t="str">
        <f>IF(VLOOKUP(CONCATENATE($B71," ",$C71),'-RÅDATA_KVARTAL-'!$A$4:$W$75,13)&gt;0,VLOOKUP(CONCATENATE($B71," ",$C71),'-RÅDATA_KVARTAL-'!$A$4:$W$75,13),"")</f>
        <v/>
      </c>
      <c r="AO71" s="109"/>
      <c r="AP71" s="109"/>
    </row>
    <row r="72" spans="2:42" ht="15" hidden="1" customHeight="1" x14ac:dyDescent="0.2">
      <c r="B72" s="201">
        <v>2017</v>
      </c>
      <c r="C72" s="201" t="s">
        <v>3</v>
      </c>
      <c r="D72" s="78"/>
      <c r="E72" s="179" t="str">
        <f>IF(VLOOKUP(CONCATENATE($B72," ",$C72),'-RÅDATA_KVARTAL-'!$A$4:$W$75,8)&gt;0,VLOOKUP(CONCATENATE($B72," ",$C72),'-RÅDATA_KVARTAL-'!$A$4:$W$75,8),"")</f>
        <v/>
      </c>
      <c r="F72" s="109"/>
      <c r="G72" s="109"/>
      <c r="H72" s="179" t="str">
        <f>IF(VLOOKUP(CONCATENATE($B72," ",$C72),'-RÅDATA_KVARTAL-'!$A$4:$W$75,9)&gt;0,VLOOKUP(CONCATENATE($B72," ",$C72),'-RÅDATA_KVARTAL-'!$A$4:$W$75,9),"")</f>
        <v/>
      </c>
      <c r="I72" s="109"/>
      <c r="J72" s="109"/>
      <c r="K72" s="179" t="str">
        <f>IF(VLOOKUP(CONCATENATE($B72," ",$C72),'-RÅDATA_KVARTAL-'!$A$4:$W$75,4)&gt;0,VLOOKUP(CONCATENATE($B72," ",$C72),'-RÅDATA_KVARTAL-'!$A$4:$W$75,4),"")</f>
        <v/>
      </c>
      <c r="L72" s="109"/>
      <c r="M72" s="109"/>
      <c r="N72" s="179" t="str">
        <f>IF(VLOOKUP(CONCATENATE($B72," ",$C72),'-RÅDATA_KVARTAL-'!$A$4:$W$75,6)&gt;0,VLOOKUP(CONCATENATE($B72," ",$C72),'-RÅDATA_KVARTAL-'!$A$4:$W$75,6),"")</f>
        <v/>
      </c>
      <c r="O72" s="109"/>
      <c r="P72" s="109"/>
      <c r="Q72" s="179" t="str">
        <f>IF(VLOOKUP(CONCATENATE($B72," ",$C72),'-RÅDATA_KVARTAL-'!$A$4:$W$75,14)&gt;0,VLOOKUP(CONCATENATE($B72," ",$C72),'-RÅDATA_KVARTAL-'!$A$4:$W$75,14),"")</f>
        <v/>
      </c>
      <c r="R72" s="109"/>
      <c r="S72" s="179" t="str">
        <f>IF(VLOOKUP(CONCATENATE($B72," ",$C72),'-RÅDATA_KVARTAL-'!$A$4:$W$75,16)&gt;0,VLOOKUP(CONCATENATE($B72," ",$C72),'-RÅDATA_KVARTAL-'!$A$4:$W$75,16),"")</f>
        <v/>
      </c>
      <c r="T72" s="109"/>
      <c r="U72" s="109"/>
      <c r="V72" s="179" t="str">
        <f>IF(VLOOKUP(CONCATENATE($B72," ",$C72),'-RÅDATA_KVARTAL-'!$A$4:$W$75,10)&gt;0,VLOOKUP(CONCATENATE($B72," ",$C72),'-RÅDATA_KVARTAL-'!$A$4:$W$75,10),"")</f>
        <v/>
      </c>
      <c r="W72" s="109"/>
      <c r="X72" s="179" t="str">
        <f>IF(VLOOKUP(CONCATENATE($B72," ",$C72),'-RÅDATA_KVARTAL-'!$A$4:$W$75,12)&gt;0,VLOOKUP(CONCATENATE($B72," ",$C72),'-RÅDATA_KVARTAL-'!$A$4:$W$75,12),"")</f>
        <v/>
      </c>
      <c r="Y72" s="109"/>
      <c r="Z72" s="109"/>
      <c r="AA72" s="179" t="str">
        <f>IF(VLOOKUP(CONCATENATE($B72," ",$C72),'-RÅDATA_KVARTAL-'!$A$4:$W$75,5)&gt;0,VLOOKUP(CONCATENATE($B72," ",$C72),'-RÅDATA_KVARTAL-'!$A$4:$W$75,5),"")</f>
        <v/>
      </c>
      <c r="AB72" s="109"/>
      <c r="AC72" s="109"/>
      <c r="AD72" s="179" t="str">
        <f>IF(VLOOKUP(CONCATENATE($B72," ",$C72),'-RÅDATA_KVARTAL-'!$A$4:$W$75,7)&gt;0,VLOOKUP(CONCATENATE($B72," ",$C72),'-RÅDATA_KVARTAL-'!$A$4:$W$75,7),"")</f>
        <v/>
      </c>
      <c r="AE72" s="109"/>
      <c r="AF72" s="109"/>
      <c r="AG72" s="179" t="str">
        <f>IF(VLOOKUP(CONCATENATE($B72," ",$C72),'-RÅDATA_KVARTAL-'!$A$4:$W$75,15)&gt;0,VLOOKUP(CONCATENATE($B72," ",$C72),'-RÅDATA_KVARTAL-'!$A$4:$W$75,15),"")</f>
        <v/>
      </c>
      <c r="AH72" s="109"/>
      <c r="AI72" s="179" t="str">
        <f>IF(VLOOKUP(CONCATENATE($B72," ",$C72),'-RÅDATA_KVARTAL-'!$A$4:$W$75,17)&gt;0,VLOOKUP(CONCATENATE($B72," ",$C72),'-RÅDATA_KVARTAL-'!$A$4:$W$75,17),"")</f>
        <v/>
      </c>
      <c r="AJ72" s="105"/>
      <c r="AK72" s="105"/>
      <c r="AL72" s="179" t="str">
        <f>IF(VLOOKUP(CONCATENATE($B72," ",$C72),'-RÅDATA_KVARTAL-'!$A$4:$W$75,11)&gt;0,VLOOKUP(CONCATENATE($B72," ",$C72),'-RÅDATA_KVARTAL-'!$A$4:$W$75,11),"")</f>
        <v/>
      </c>
      <c r="AM72" s="109"/>
      <c r="AN72" s="107" t="str">
        <f>IF(VLOOKUP(CONCATENATE($B72," ",$C72),'-RÅDATA_KVARTAL-'!$A$4:$W$75,13)&gt;0,VLOOKUP(CONCATENATE($B72," ",$C72),'-RÅDATA_KVARTAL-'!$A$4:$W$75,13),"")</f>
        <v/>
      </c>
      <c r="AO72" s="109"/>
      <c r="AP72" s="109"/>
    </row>
    <row r="73" spans="2:42" ht="15" hidden="1" customHeight="1" x14ac:dyDescent="0.2">
      <c r="B73" s="201">
        <v>2018</v>
      </c>
      <c r="C73" s="105" t="s">
        <v>0</v>
      </c>
      <c r="D73" s="78"/>
      <c r="E73" s="179" t="str">
        <f>IF(VLOOKUP(CONCATENATE($B73," ",$C73),'-RÅDATA_KVARTAL-'!$A$4:$W$75,8)&gt;0,VLOOKUP(CONCATENATE($B73," ",$C73),'-RÅDATA_KVARTAL-'!$A$4:$W$75,8),"")</f>
        <v/>
      </c>
      <c r="F73" s="109"/>
      <c r="G73" s="109"/>
      <c r="H73" s="179" t="str">
        <f>IF(VLOOKUP(CONCATENATE($B73," ",$C73),'-RÅDATA_KVARTAL-'!$A$4:$W$75,9)&gt;0,VLOOKUP(CONCATENATE($B73," ",$C73),'-RÅDATA_KVARTAL-'!$A$4:$W$75,9),"")</f>
        <v/>
      </c>
      <c r="I73" s="109"/>
      <c r="J73" s="109"/>
      <c r="K73" s="179" t="str">
        <f>IF(VLOOKUP(CONCATENATE($B73," ",$C73),'-RÅDATA_KVARTAL-'!$A$4:$W$75,4)&gt;0,VLOOKUP(CONCATENATE($B73," ",$C73),'-RÅDATA_KVARTAL-'!$A$4:$W$75,4),"")</f>
        <v/>
      </c>
      <c r="L73" s="109"/>
      <c r="M73" s="109"/>
      <c r="N73" s="179" t="str">
        <f>IF(VLOOKUP(CONCATENATE($B73," ",$C73),'-RÅDATA_KVARTAL-'!$A$4:$W$75,6)&gt;0,VLOOKUP(CONCATENATE($B73," ",$C73),'-RÅDATA_KVARTAL-'!$A$4:$W$75,6),"")</f>
        <v/>
      </c>
      <c r="O73" s="109"/>
      <c r="P73" s="109"/>
      <c r="Q73" s="179" t="str">
        <f>IF(VLOOKUP(CONCATENATE($B73," ",$C73),'-RÅDATA_KVARTAL-'!$A$4:$W$75,14)&gt;0,VLOOKUP(CONCATENATE($B73," ",$C73),'-RÅDATA_KVARTAL-'!$A$4:$W$75,14),"")</f>
        <v/>
      </c>
      <c r="R73" s="109"/>
      <c r="S73" s="179" t="str">
        <f>IF(VLOOKUP(CONCATENATE($B73," ",$C73),'-RÅDATA_KVARTAL-'!$A$4:$W$75,16)&gt;0,VLOOKUP(CONCATENATE($B73," ",$C73),'-RÅDATA_KVARTAL-'!$A$4:$W$75,16),"")</f>
        <v/>
      </c>
      <c r="T73" s="109"/>
      <c r="U73" s="109"/>
      <c r="V73" s="179" t="str">
        <f>IF(VLOOKUP(CONCATENATE($B73," ",$C73),'-RÅDATA_KVARTAL-'!$A$4:$W$75,10)&gt;0,VLOOKUP(CONCATENATE($B73," ",$C73),'-RÅDATA_KVARTAL-'!$A$4:$W$75,10),"")</f>
        <v/>
      </c>
      <c r="W73" s="109"/>
      <c r="X73" s="179" t="str">
        <f>IF(VLOOKUP(CONCATENATE($B73," ",$C73),'-RÅDATA_KVARTAL-'!$A$4:$W$75,12)&gt;0,VLOOKUP(CONCATENATE($B73," ",$C73),'-RÅDATA_KVARTAL-'!$A$4:$W$75,12),"")</f>
        <v/>
      </c>
      <c r="Y73" s="109"/>
      <c r="Z73" s="109"/>
      <c r="AA73" s="179" t="str">
        <f>IF(VLOOKUP(CONCATENATE($B73," ",$C73),'-RÅDATA_KVARTAL-'!$A$4:$W$75,5)&gt;0,VLOOKUP(CONCATENATE($B73," ",$C73),'-RÅDATA_KVARTAL-'!$A$4:$W$75,5),"")</f>
        <v/>
      </c>
      <c r="AB73" s="109"/>
      <c r="AC73" s="109"/>
      <c r="AD73" s="179" t="str">
        <f>IF(VLOOKUP(CONCATENATE($B73," ",$C73),'-RÅDATA_KVARTAL-'!$A$4:$W$75,7)&gt;0,VLOOKUP(CONCATENATE($B73," ",$C73),'-RÅDATA_KVARTAL-'!$A$4:$W$75,7),"")</f>
        <v/>
      </c>
      <c r="AE73" s="109"/>
      <c r="AF73" s="109"/>
      <c r="AG73" s="179" t="str">
        <f>IF(VLOOKUP(CONCATENATE($B73," ",$C73),'-RÅDATA_KVARTAL-'!$A$4:$W$75,15)&gt;0,VLOOKUP(CONCATENATE($B73," ",$C73),'-RÅDATA_KVARTAL-'!$A$4:$W$75,15),"")</f>
        <v/>
      </c>
      <c r="AH73" s="109"/>
      <c r="AI73" s="179" t="str">
        <f>IF(VLOOKUP(CONCATENATE($B73," ",$C73),'-RÅDATA_KVARTAL-'!$A$4:$W$75,17)&gt;0,VLOOKUP(CONCATENATE($B73," ",$C73),'-RÅDATA_KVARTAL-'!$A$4:$W$75,17),"")</f>
        <v/>
      </c>
      <c r="AJ73" s="105"/>
      <c r="AK73" s="105"/>
      <c r="AL73" s="179" t="str">
        <f>IF(VLOOKUP(CONCATENATE($B73," ",$C73),'-RÅDATA_KVARTAL-'!$A$4:$W$75,11)&gt;0,VLOOKUP(CONCATENATE($B73," ",$C73),'-RÅDATA_KVARTAL-'!$A$4:$W$75,11),"")</f>
        <v/>
      </c>
      <c r="AM73" s="109"/>
      <c r="AN73" s="107" t="str">
        <f>IF(VLOOKUP(CONCATENATE($B73," ",$C73),'-RÅDATA_KVARTAL-'!$A$4:$W$75,13)&gt;0,VLOOKUP(CONCATENATE($B73," ",$C73),'-RÅDATA_KVARTAL-'!$A$4:$W$75,13),"")</f>
        <v/>
      </c>
      <c r="AO73" s="109"/>
      <c r="AP73" s="109"/>
    </row>
    <row r="74" spans="2:42" ht="15" hidden="1" customHeight="1" x14ac:dyDescent="0.2">
      <c r="B74" s="201">
        <v>2018</v>
      </c>
      <c r="C74" s="201" t="s">
        <v>1</v>
      </c>
      <c r="D74" s="78"/>
      <c r="E74" s="179" t="str">
        <f>IF(VLOOKUP(CONCATENATE($B74," ",$C74),'-RÅDATA_KVARTAL-'!$A$4:$W$75,8)&gt;0,VLOOKUP(CONCATENATE($B74," ",$C74),'-RÅDATA_KVARTAL-'!$A$4:$W$75,8),"")</f>
        <v/>
      </c>
      <c r="F74" s="109"/>
      <c r="G74" s="109"/>
      <c r="H74" s="179" t="str">
        <f>IF(VLOOKUP(CONCATENATE($B74," ",$C74),'-RÅDATA_KVARTAL-'!$A$4:$W$75,9)&gt;0,VLOOKUP(CONCATENATE($B74," ",$C74),'-RÅDATA_KVARTAL-'!$A$4:$W$75,9),"")</f>
        <v/>
      </c>
      <c r="I74" s="109"/>
      <c r="J74" s="109"/>
      <c r="K74" s="179" t="str">
        <f>IF(VLOOKUP(CONCATENATE($B74," ",$C74),'-RÅDATA_KVARTAL-'!$A$4:$W$75,4)&gt;0,VLOOKUP(CONCATENATE($B74," ",$C74),'-RÅDATA_KVARTAL-'!$A$4:$W$75,4),"")</f>
        <v/>
      </c>
      <c r="L74" s="109"/>
      <c r="M74" s="109"/>
      <c r="N74" s="179" t="str">
        <f>IF(VLOOKUP(CONCATENATE($B74," ",$C74),'-RÅDATA_KVARTAL-'!$A$4:$W$75,6)&gt;0,VLOOKUP(CONCATENATE($B74," ",$C74),'-RÅDATA_KVARTAL-'!$A$4:$W$75,6),"")</f>
        <v/>
      </c>
      <c r="O74" s="109"/>
      <c r="P74" s="109"/>
      <c r="Q74" s="179" t="str">
        <f>IF(VLOOKUP(CONCATENATE($B74," ",$C74),'-RÅDATA_KVARTAL-'!$A$4:$W$75,14)&gt;0,VLOOKUP(CONCATENATE($B74," ",$C74),'-RÅDATA_KVARTAL-'!$A$4:$W$75,14),"")</f>
        <v/>
      </c>
      <c r="R74" s="109"/>
      <c r="S74" s="179" t="str">
        <f>IF(VLOOKUP(CONCATENATE($B74," ",$C74),'-RÅDATA_KVARTAL-'!$A$4:$W$75,16)&gt;0,VLOOKUP(CONCATENATE($B74," ",$C74),'-RÅDATA_KVARTAL-'!$A$4:$W$75,16),"")</f>
        <v/>
      </c>
      <c r="T74" s="109"/>
      <c r="U74" s="109"/>
      <c r="V74" s="179" t="str">
        <f>IF(VLOOKUP(CONCATENATE($B74," ",$C74),'-RÅDATA_KVARTAL-'!$A$4:$W$75,10)&gt;0,VLOOKUP(CONCATENATE($B74," ",$C74),'-RÅDATA_KVARTAL-'!$A$4:$W$75,10),"")</f>
        <v/>
      </c>
      <c r="W74" s="109"/>
      <c r="X74" s="179" t="str">
        <f>IF(VLOOKUP(CONCATENATE($B74," ",$C74),'-RÅDATA_KVARTAL-'!$A$4:$W$75,12)&gt;0,VLOOKUP(CONCATENATE($B74," ",$C74),'-RÅDATA_KVARTAL-'!$A$4:$W$75,12),"")</f>
        <v/>
      </c>
      <c r="Y74" s="109"/>
      <c r="Z74" s="109"/>
      <c r="AA74" s="179" t="str">
        <f>IF(VLOOKUP(CONCATENATE($B74," ",$C74),'-RÅDATA_KVARTAL-'!$A$4:$W$75,5)&gt;0,VLOOKUP(CONCATENATE($B74," ",$C74),'-RÅDATA_KVARTAL-'!$A$4:$W$75,5),"")</f>
        <v/>
      </c>
      <c r="AB74" s="109"/>
      <c r="AC74" s="109"/>
      <c r="AD74" s="179" t="str">
        <f>IF(VLOOKUP(CONCATENATE($B74," ",$C74),'-RÅDATA_KVARTAL-'!$A$4:$W$75,7)&gt;0,VLOOKUP(CONCATENATE($B74," ",$C74),'-RÅDATA_KVARTAL-'!$A$4:$W$75,7),"")</f>
        <v/>
      </c>
      <c r="AE74" s="109"/>
      <c r="AF74" s="109"/>
      <c r="AG74" s="179" t="str">
        <f>IF(VLOOKUP(CONCATENATE($B74," ",$C74),'-RÅDATA_KVARTAL-'!$A$4:$W$75,15)&gt;0,VLOOKUP(CONCATENATE($B74," ",$C74),'-RÅDATA_KVARTAL-'!$A$4:$W$75,15),"")</f>
        <v/>
      </c>
      <c r="AH74" s="109"/>
      <c r="AI74" s="179" t="str">
        <f>IF(VLOOKUP(CONCATENATE($B74," ",$C74),'-RÅDATA_KVARTAL-'!$A$4:$W$75,17)&gt;0,VLOOKUP(CONCATENATE($B74," ",$C74),'-RÅDATA_KVARTAL-'!$A$4:$W$75,17),"")</f>
        <v/>
      </c>
      <c r="AJ74" s="105"/>
      <c r="AK74" s="105"/>
      <c r="AL74" s="179" t="str">
        <f>IF(VLOOKUP(CONCATENATE($B74," ",$C74),'-RÅDATA_KVARTAL-'!$A$4:$W$75,11)&gt;0,VLOOKUP(CONCATENATE($B74," ",$C74),'-RÅDATA_KVARTAL-'!$A$4:$W$75,11),"")</f>
        <v/>
      </c>
      <c r="AM74" s="109"/>
      <c r="AN74" s="107" t="str">
        <f>IF(VLOOKUP(CONCATENATE($B74," ",$C74),'-RÅDATA_KVARTAL-'!$A$4:$W$75,13)&gt;0,VLOOKUP(CONCATENATE($B74," ",$C74),'-RÅDATA_KVARTAL-'!$A$4:$W$75,13),"")</f>
        <v/>
      </c>
      <c r="AO74" s="109"/>
      <c r="AP74" s="109"/>
    </row>
    <row r="75" spans="2:42" ht="15" hidden="1" customHeight="1" x14ac:dyDescent="0.2">
      <c r="B75" s="201">
        <v>2018</v>
      </c>
      <c r="C75" s="201" t="s">
        <v>2</v>
      </c>
      <c r="D75" s="78"/>
      <c r="E75" s="179" t="str">
        <f>IF(VLOOKUP(CONCATENATE($B75," ",$C75),'-RÅDATA_KVARTAL-'!$A$4:$W$75,8)&gt;0,VLOOKUP(CONCATENATE($B75," ",$C75),'-RÅDATA_KVARTAL-'!$A$4:$W$75,8),"")</f>
        <v/>
      </c>
      <c r="F75" s="109"/>
      <c r="G75" s="109"/>
      <c r="H75" s="179" t="str">
        <f>IF(VLOOKUP(CONCATENATE($B75," ",$C75),'-RÅDATA_KVARTAL-'!$A$4:$W$75,9)&gt;0,VLOOKUP(CONCATENATE($B75," ",$C75),'-RÅDATA_KVARTAL-'!$A$4:$W$75,9),"")</f>
        <v/>
      </c>
      <c r="I75" s="109"/>
      <c r="J75" s="109"/>
      <c r="K75" s="179" t="str">
        <f>IF(VLOOKUP(CONCATENATE($B75," ",$C75),'-RÅDATA_KVARTAL-'!$A$4:$W$75,4)&gt;0,VLOOKUP(CONCATENATE($B75," ",$C75),'-RÅDATA_KVARTAL-'!$A$4:$W$75,4),"")</f>
        <v/>
      </c>
      <c r="L75" s="109"/>
      <c r="M75" s="109"/>
      <c r="N75" s="179" t="str">
        <f>IF(VLOOKUP(CONCATENATE($B75," ",$C75),'-RÅDATA_KVARTAL-'!$A$4:$W$75,6)&gt;0,VLOOKUP(CONCATENATE($B75," ",$C75),'-RÅDATA_KVARTAL-'!$A$4:$W$75,6),"")</f>
        <v/>
      </c>
      <c r="O75" s="109"/>
      <c r="P75" s="109"/>
      <c r="Q75" s="179" t="str">
        <f>IF(VLOOKUP(CONCATENATE($B75," ",$C75),'-RÅDATA_KVARTAL-'!$A$4:$W$75,14)&gt;0,VLOOKUP(CONCATENATE($B75," ",$C75),'-RÅDATA_KVARTAL-'!$A$4:$W$75,14),"")</f>
        <v/>
      </c>
      <c r="R75" s="109"/>
      <c r="S75" s="179" t="str">
        <f>IF(VLOOKUP(CONCATENATE($B75," ",$C75),'-RÅDATA_KVARTAL-'!$A$4:$W$75,16)&gt;0,VLOOKUP(CONCATENATE($B75," ",$C75),'-RÅDATA_KVARTAL-'!$A$4:$W$75,16),"")</f>
        <v/>
      </c>
      <c r="T75" s="109"/>
      <c r="U75" s="109"/>
      <c r="V75" s="179" t="str">
        <f>IF(VLOOKUP(CONCATENATE($B75," ",$C75),'-RÅDATA_KVARTAL-'!$A$4:$W$75,10)&gt;0,VLOOKUP(CONCATENATE($B75," ",$C75),'-RÅDATA_KVARTAL-'!$A$4:$W$75,10),"")</f>
        <v/>
      </c>
      <c r="W75" s="109"/>
      <c r="X75" s="179" t="str">
        <f>IF(VLOOKUP(CONCATENATE($B75," ",$C75),'-RÅDATA_KVARTAL-'!$A$4:$W$75,12)&gt;0,VLOOKUP(CONCATENATE($B75," ",$C75),'-RÅDATA_KVARTAL-'!$A$4:$W$75,12),"")</f>
        <v/>
      </c>
      <c r="Y75" s="109"/>
      <c r="Z75" s="109"/>
      <c r="AA75" s="179" t="str">
        <f>IF(VLOOKUP(CONCATENATE($B75," ",$C75),'-RÅDATA_KVARTAL-'!$A$4:$W$75,5)&gt;0,VLOOKUP(CONCATENATE($B75," ",$C75),'-RÅDATA_KVARTAL-'!$A$4:$W$75,5),"")</f>
        <v/>
      </c>
      <c r="AB75" s="109"/>
      <c r="AC75" s="109"/>
      <c r="AD75" s="179" t="str">
        <f>IF(VLOOKUP(CONCATENATE($B75," ",$C75),'-RÅDATA_KVARTAL-'!$A$4:$W$75,7)&gt;0,VLOOKUP(CONCATENATE($B75," ",$C75),'-RÅDATA_KVARTAL-'!$A$4:$W$75,7),"")</f>
        <v/>
      </c>
      <c r="AE75" s="109"/>
      <c r="AF75" s="109"/>
      <c r="AG75" s="179" t="str">
        <f>IF(VLOOKUP(CONCATENATE($B75," ",$C75),'-RÅDATA_KVARTAL-'!$A$4:$W$75,15)&gt;0,VLOOKUP(CONCATENATE($B75," ",$C75),'-RÅDATA_KVARTAL-'!$A$4:$W$75,15),"")</f>
        <v/>
      </c>
      <c r="AH75" s="109"/>
      <c r="AI75" s="179" t="str">
        <f>IF(VLOOKUP(CONCATENATE($B75," ",$C75),'-RÅDATA_KVARTAL-'!$A$4:$W$75,17)&gt;0,VLOOKUP(CONCATENATE($B75," ",$C75),'-RÅDATA_KVARTAL-'!$A$4:$W$75,17),"")</f>
        <v/>
      </c>
      <c r="AJ75" s="105"/>
      <c r="AK75" s="105"/>
      <c r="AL75" s="179" t="str">
        <f>IF(VLOOKUP(CONCATENATE($B75," ",$C75),'-RÅDATA_KVARTAL-'!$A$4:$W$75,11)&gt;0,VLOOKUP(CONCATENATE($B75," ",$C75),'-RÅDATA_KVARTAL-'!$A$4:$W$75,11),"")</f>
        <v/>
      </c>
      <c r="AM75" s="109"/>
      <c r="AN75" s="107" t="str">
        <f>IF(VLOOKUP(CONCATENATE($B75," ",$C75),'-RÅDATA_KVARTAL-'!$A$4:$W$75,13)&gt;0,VLOOKUP(CONCATENATE($B75," ",$C75),'-RÅDATA_KVARTAL-'!$A$4:$W$75,13),"")</f>
        <v/>
      </c>
      <c r="AO75" s="109"/>
      <c r="AP75" s="109"/>
    </row>
    <row r="76" spans="2:42" ht="15" hidden="1" customHeight="1" x14ac:dyDescent="0.2">
      <c r="B76" s="201">
        <v>2018</v>
      </c>
      <c r="C76" s="201" t="s">
        <v>3</v>
      </c>
      <c r="D76" s="78"/>
      <c r="E76" s="179" t="str">
        <f>IF(VLOOKUP(CONCATENATE($B76," ",$C76),'-RÅDATA_KVARTAL-'!$A$4:$W$75,8)&gt;0,VLOOKUP(CONCATENATE($B76," ",$C76),'-RÅDATA_KVARTAL-'!$A$4:$W$75,8),"")</f>
        <v/>
      </c>
      <c r="F76" s="109"/>
      <c r="G76" s="109"/>
      <c r="H76" s="179" t="str">
        <f>IF(VLOOKUP(CONCATENATE($B76," ",$C76),'-RÅDATA_KVARTAL-'!$A$4:$W$75,9)&gt;0,VLOOKUP(CONCATENATE($B76," ",$C76),'-RÅDATA_KVARTAL-'!$A$4:$W$75,9),"")</f>
        <v/>
      </c>
      <c r="I76" s="109"/>
      <c r="J76" s="109"/>
      <c r="K76" s="179" t="str">
        <f>IF(VLOOKUP(CONCATENATE($B76," ",$C76),'-RÅDATA_KVARTAL-'!$A$4:$W$75,4)&gt;0,VLOOKUP(CONCATENATE($B76," ",$C76),'-RÅDATA_KVARTAL-'!$A$4:$W$75,4),"")</f>
        <v/>
      </c>
      <c r="L76" s="109"/>
      <c r="M76" s="109"/>
      <c r="N76" s="179" t="str">
        <f>IF(VLOOKUP(CONCATENATE($B76," ",$C76),'-RÅDATA_KVARTAL-'!$A$4:$W$75,6)&gt;0,VLOOKUP(CONCATENATE($B76," ",$C76),'-RÅDATA_KVARTAL-'!$A$4:$W$75,6),"")</f>
        <v/>
      </c>
      <c r="O76" s="109"/>
      <c r="P76" s="109"/>
      <c r="Q76" s="179" t="str">
        <f>IF(VLOOKUP(CONCATENATE($B76," ",$C76),'-RÅDATA_KVARTAL-'!$A$4:$W$75,14)&gt;0,VLOOKUP(CONCATENATE($B76," ",$C76),'-RÅDATA_KVARTAL-'!$A$4:$W$75,14),"")</f>
        <v/>
      </c>
      <c r="R76" s="109"/>
      <c r="S76" s="179" t="str">
        <f>IF(VLOOKUP(CONCATENATE($B76," ",$C76),'-RÅDATA_KVARTAL-'!$A$4:$W$75,16)&gt;0,VLOOKUP(CONCATENATE($B76," ",$C76),'-RÅDATA_KVARTAL-'!$A$4:$W$75,16),"")</f>
        <v/>
      </c>
      <c r="T76" s="109"/>
      <c r="U76" s="109"/>
      <c r="V76" s="179" t="str">
        <f>IF(VLOOKUP(CONCATENATE($B76," ",$C76),'-RÅDATA_KVARTAL-'!$A$4:$W$75,10)&gt;0,VLOOKUP(CONCATENATE($B76," ",$C76),'-RÅDATA_KVARTAL-'!$A$4:$W$75,10),"")</f>
        <v/>
      </c>
      <c r="W76" s="109"/>
      <c r="X76" s="179" t="str">
        <f>IF(VLOOKUP(CONCATENATE($B76," ",$C76),'-RÅDATA_KVARTAL-'!$A$4:$W$75,12)&gt;0,VLOOKUP(CONCATENATE($B76," ",$C76),'-RÅDATA_KVARTAL-'!$A$4:$W$75,12),"")</f>
        <v/>
      </c>
      <c r="Y76" s="109"/>
      <c r="Z76" s="109"/>
      <c r="AA76" s="179" t="str">
        <f>IF(VLOOKUP(CONCATENATE($B76," ",$C76),'-RÅDATA_KVARTAL-'!$A$4:$W$75,5)&gt;0,VLOOKUP(CONCATENATE($B76," ",$C76),'-RÅDATA_KVARTAL-'!$A$4:$W$75,5),"")</f>
        <v/>
      </c>
      <c r="AB76" s="109"/>
      <c r="AC76" s="109"/>
      <c r="AD76" s="179" t="str">
        <f>IF(VLOOKUP(CONCATENATE($B76," ",$C76),'-RÅDATA_KVARTAL-'!$A$4:$W$75,7)&gt;0,VLOOKUP(CONCATENATE($B76," ",$C76),'-RÅDATA_KVARTAL-'!$A$4:$W$75,7),"")</f>
        <v/>
      </c>
      <c r="AE76" s="109"/>
      <c r="AF76" s="109"/>
      <c r="AG76" s="179" t="str">
        <f>IF(VLOOKUP(CONCATENATE($B76," ",$C76),'-RÅDATA_KVARTAL-'!$A$4:$W$75,15)&gt;0,VLOOKUP(CONCATENATE($B76," ",$C76),'-RÅDATA_KVARTAL-'!$A$4:$W$75,15),"")</f>
        <v/>
      </c>
      <c r="AH76" s="109"/>
      <c r="AI76" s="179" t="str">
        <f>IF(VLOOKUP(CONCATENATE($B76," ",$C76),'-RÅDATA_KVARTAL-'!$A$4:$W$75,17)&gt;0,VLOOKUP(CONCATENATE($B76," ",$C76),'-RÅDATA_KVARTAL-'!$A$4:$W$75,17),"")</f>
        <v/>
      </c>
      <c r="AJ76" s="105"/>
      <c r="AK76" s="105"/>
      <c r="AL76" s="179" t="str">
        <f>IF(VLOOKUP(CONCATENATE($B76," ",$C76),'-RÅDATA_KVARTAL-'!$A$4:$W$75,11)&gt;0,VLOOKUP(CONCATENATE($B76," ",$C76),'-RÅDATA_KVARTAL-'!$A$4:$W$75,11),"")</f>
        <v/>
      </c>
      <c r="AM76" s="109"/>
      <c r="AN76" s="107" t="str">
        <f>IF(VLOOKUP(CONCATENATE($B76," ",$C76),'-RÅDATA_KVARTAL-'!$A$4:$W$75,13)&gt;0,VLOOKUP(CONCATENATE($B76," ",$C76),'-RÅDATA_KVARTAL-'!$A$4:$W$75,13),"")</f>
        <v/>
      </c>
      <c r="AO76" s="109"/>
      <c r="AP76" s="109"/>
    </row>
    <row r="77" spans="2:42" ht="15" hidden="1" customHeight="1" x14ac:dyDescent="0.2">
      <c r="B77" s="201">
        <v>2019</v>
      </c>
      <c r="C77" s="105" t="s">
        <v>0</v>
      </c>
      <c r="D77" s="78"/>
      <c r="E77" s="179" t="str">
        <f>IF(VLOOKUP(CONCATENATE($B77," ",$C77),'-RÅDATA_KVARTAL-'!$A$4:$W$75,8)&gt;0,VLOOKUP(CONCATENATE($B77," ",$C77),'-RÅDATA_KVARTAL-'!$A$4:$W$75,8),"")</f>
        <v/>
      </c>
      <c r="F77" s="109"/>
      <c r="G77" s="109"/>
      <c r="H77" s="179" t="str">
        <f>IF(VLOOKUP(CONCATENATE($B77," ",$C77),'-RÅDATA_KVARTAL-'!$A$4:$W$75,9)&gt;0,VLOOKUP(CONCATENATE($B77," ",$C77),'-RÅDATA_KVARTAL-'!$A$4:$W$75,9),"")</f>
        <v/>
      </c>
      <c r="I77" s="109"/>
      <c r="J77" s="109"/>
      <c r="K77" s="179" t="str">
        <f>IF(VLOOKUP(CONCATENATE($B77," ",$C77),'-RÅDATA_KVARTAL-'!$A$4:$W$75,4)&gt;0,VLOOKUP(CONCATENATE($B77," ",$C77),'-RÅDATA_KVARTAL-'!$A$4:$W$75,4),"")</f>
        <v/>
      </c>
      <c r="L77" s="109"/>
      <c r="M77" s="109"/>
      <c r="N77" s="179" t="str">
        <f>IF(VLOOKUP(CONCATENATE($B77," ",$C77),'-RÅDATA_KVARTAL-'!$A$4:$W$75,6)&gt;0,VLOOKUP(CONCATENATE($B77," ",$C77),'-RÅDATA_KVARTAL-'!$A$4:$W$75,6),"")</f>
        <v/>
      </c>
      <c r="O77" s="109"/>
      <c r="P77" s="109"/>
      <c r="Q77" s="179" t="str">
        <f>IF(VLOOKUP(CONCATENATE($B77," ",$C77),'-RÅDATA_KVARTAL-'!$A$4:$W$75,14)&gt;0,VLOOKUP(CONCATENATE($B77," ",$C77),'-RÅDATA_KVARTAL-'!$A$4:$W$75,14),"")</f>
        <v/>
      </c>
      <c r="R77" s="109"/>
      <c r="S77" s="179" t="str">
        <f>IF(VLOOKUP(CONCATENATE($B77," ",$C77),'-RÅDATA_KVARTAL-'!$A$4:$W$75,16)&gt;0,VLOOKUP(CONCATENATE($B77," ",$C77),'-RÅDATA_KVARTAL-'!$A$4:$W$75,16),"")</f>
        <v/>
      </c>
      <c r="T77" s="109"/>
      <c r="U77" s="109"/>
      <c r="V77" s="179" t="str">
        <f>IF(VLOOKUP(CONCATENATE($B77," ",$C77),'-RÅDATA_KVARTAL-'!$A$4:$W$75,10)&gt;0,VLOOKUP(CONCATENATE($B77," ",$C77),'-RÅDATA_KVARTAL-'!$A$4:$W$75,10),"")</f>
        <v/>
      </c>
      <c r="W77" s="109"/>
      <c r="X77" s="179" t="str">
        <f>IF(VLOOKUP(CONCATENATE($B77," ",$C77),'-RÅDATA_KVARTAL-'!$A$4:$W$75,12)&gt;0,VLOOKUP(CONCATENATE($B77," ",$C77),'-RÅDATA_KVARTAL-'!$A$4:$W$75,12),"")</f>
        <v/>
      </c>
      <c r="Y77" s="109"/>
      <c r="Z77" s="109"/>
      <c r="AA77" s="179" t="str">
        <f>IF(VLOOKUP(CONCATENATE($B77," ",$C77),'-RÅDATA_KVARTAL-'!$A$4:$W$75,5)&gt;0,VLOOKUP(CONCATENATE($B77," ",$C77),'-RÅDATA_KVARTAL-'!$A$4:$W$75,5),"")</f>
        <v/>
      </c>
      <c r="AB77" s="109"/>
      <c r="AC77" s="109"/>
      <c r="AD77" s="179" t="str">
        <f>IF(VLOOKUP(CONCATENATE($B77," ",$C77),'-RÅDATA_KVARTAL-'!$A$4:$W$75,7)&gt;0,VLOOKUP(CONCATENATE($B77," ",$C77),'-RÅDATA_KVARTAL-'!$A$4:$W$75,7),"")</f>
        <v/>
      </c>
      <c r="AE77" s="109"/>
      <c r="AF77" s="109"/>
      <c r="AG77" s="179" t="str">
        <f>IF(VLOOKUP(CONCATENATE($B77," ",$C77),'-RÅDATA_KVARTAL-'!$A$4:$W$75,15)&gt;0,VLOOKUP(CONCATENATE($B77," ",$C77),'-RÅDATA_KVARTAL-'!$A$4:$W$75,15),"")</f>
        <v/>
      </c>
      <c r="AH77" s="109"/>
      <c r="AI77" s="179" t="str">
        <f>IF(VLOOKUP(CONCATENATE($B77," ",$C77),'-RÅDATA_KVARTAL-'!$A$4:$W$75,17)&gt;0,VLOOKUP(CONCATENATE($B77," ",$C77),'-RÅDATA_KVARTAL-'!$A$4:$W$75,17),"")</f>
        <v/>
      </c>
      <c r="AJ77" s="105"/>
      <c r="AK77" s="105"/>
      <c r="AL77" s="179" t="str">
        <f>IF(VLOOKUP(CONCATENATE($B77," ",$C77),'-RÅDATA_KVARTAL-'!$A$4:$W$75,11)&gt;0,VLOOKUP(CONCATENATE($B77," ",$C77),'-RÅDATA_KVARTAL-'!$A$4:$W$75,11),"")</f>
        <v/>
      </c>
      <c r="AM77" s="109"/>
      <c r="AN77" s="107" t="str">
        <f>IF(VLOOKUP(CONCATENATE($B77," ",$C77),'-RÅDATA_KVARTAL-'!$A$4:$W$75,13)&gt;0,VLOOKUP(CONCATENATE($B77," ",$C77),'-RÅDATA_KVARTAL-'!$A$4:$W$75,13),"")</f>
        <v/>
      </c>
      <c r="AO77" s="109"/>
      <c r="AP77" s="109"/>
    </row>
    <row r="78" spans="2:42" ht="15" hidden="1" customHeight="1" x14ac:dyDescent="0.2">
      <c r="B78" s="201">
        <v>2019</v>
      </c>
      <c r="C78" s="201" t="s">
        <v>1</v>
      </c>
      <c r="D78" s="78"/>
      <c r="E78" s="179" t="str">
        <f>IF(VLOOKUP(CONCATENATE($B78," ",$C78),'-RÅDATA_KVARTAL-'!$A$4:$W$75,8)&gt;0,VLOOKUP(CONCATENATE($B78," ",$C78),'-RÅDATA_KVARTAL-'!$A$4:$W$75,8),"")</f>
        <v/>
      </c>
      <c r="F78" s="109"/>
      <c r="G78" s="109"/>
      <c r="H78" s="179" t="str">
        <f>IF(VLOOKUP(CONCATENATE($B78," ",$C78),'-RÅDATA_KVARTAL-'!$A$4:$W$75,9)&gt;0,VLOOKUP(CONCATENATE($B78," ",$C78),'-RÅDATA_KVARTAL-'!$A$4:$W$75,9),"")</f>
        <v/>
      </c>
      <c r="I78" s="109"/>
      <c r="J78" s="109"/>
      <c r="K78" s="179" t="str">
        <f>IF(VLOOKUP(CONCATENATE($B78," ",$C78),'-RÅDATA_KVARTAL-'!$A$4:$W$75,4)&gt;0,VLOOKUP(CONCATENATE($B78," ",$C78),'-RÅDATA_KVARTAL-'!$A$4:$W$75,4),"")</f>
        <v/>
      </c>
      <c r="L78" s="109"/>
      <c r="M78" s="109"/>
      <c r="N78" s="179" t="str">
        <f>IF(VLOOKUP(CONCATENATE($B78," ",$C78),'-RÅDATA_KVARTAL-'!$A$4:$W$75,6)&gt;0,VLOOKUP(CONCATENATE($B78," ",$C78),'-RÅDATA_KVARTAL-'!$A$4:$W$75,6),"")</f>
        <v/>
      </c>
      <c r="O78" s="109"/>
      <c r="P78" s="109"/>
      <c r="Q78" s="179" t="str">
        <f>IF(VLOOKUP(CONCATENATE($B78," ",$C78),'-RÅDATA_KVARTAL-'!$A$4:$W$75,14)&gt;0,VLOOKUP(CONCATENATE($B78," ",$C78),'-RÅDATA_KVARTAL-'!$A$4:$W$75,14),"")</f>
        <v/>
      </c>
      <c r="R78" s="109"/>
      <c r="S78" s="179" t="str">
        <f>IF(VLOOKUP(CONCATENATE($B78," ",$C78),'-RÅDATA_KVARTAL-'!$A$4:$W$75,16)&gt;0,VLOOKUP(CONCATENATE($B78," ",$C78),'-RÅDATA_KVARTAL-'!$A$4:$W$75,16),"")</f>
        <v/>
      </c>
      <c r="T78" s="109"/>
      <c r="U78" s="109"/>
      <c r="V78" s="179" t="str">
        <f>IF(VLOOKUP(CONCATENATE($B78," ",$C78),'-RÅDATA_KVARTAL-'!$A$4:$W$75,10)&gt;0,VLOOKUP(CONCATENATE($B78," ",$C78),'-RÅDATA_KVARTAL-'!$A$4:$W$75,10),"")</f>
        <v/>
      </c>
      <c r="W78" s="109"/>
      <c r="X78" s="179" t="str">
        <f>IF(VLOOKUP(CONCATENATE($B78," ",$C78),'-RÅDATA_KVARTAL-'!$A$4:$W$75,12)&gt;0,VLOOKUP(CONCATENATE($B78," ",$C78),'-RÅDATA_KVARTAL-'!$A$4:$W$75,12),"")</f>
        <v/>
      </c>
      <c r="Y78" s="109"/>
      <c r="Z78" s="109"/>
      <c r="AA78" s="179" t="str">
        <f>IF(VLOOKUP(CONCATENATE($B78," ",$C78),'-RÅDATA_KVARTAL-'!$A$4:$W$75,5)&gt;0,VLOOKUP(CONCATENATE($B78," ",$C78),'-RÅDATA_KVARTAL-'!$A$4:$W$75,5),"")</f>
        <v/>
      </c>
      <c r="AB78" s="109"/>
      <c r="AC78" s="109"/>
      <c r="AD78" s="179" t="str">
        <f>IF(VLOOKUP(CONCATENATE($B78," ",$C78),'-RÅDATA_KVARTAL-'!$A$4:$W$75,7)&gt;0,VLOOKUP(CONCATENATE($B78," ",$C78),'-RÅDATA_KVARTAL-'!$A$4:$W$75,7),"")</f>
        <v/>
      </c>
      <c r="AE78" s="109"/>
      <c r="AF78" s="109"/>
      <c r="AG78" s="179" t="str">
        <f>IF(VLOOKUP(CONCATENATE($B78," ",$C78),'-RÅDATA_KVARTAL-'!$A$4:$W$75,15)&gt;0,VLOOKUP(CONCATENATE($B78," ",$C78),'-RÅDATA_KVARTAL-'!$A$4:$W$75,15),"")</f>
        <v/>
      </c>
      <c r="AH78" s="109"/>
      <c r="AI78" s="179" t="str">
        <f>IF(VLOOKUP(CONCATENATE($B78," ",$C78),'-RÅDATA_KVARTAL-'!$A$4:$W$75,17)&gt;0,VLOOKUP(CONCATENATE($B78," ",$C78),'-RÅDATA_KVARTAL-'!$A$4:$W$75,17),"")</f>
        <v/>
      </c>
      <c r="AJ78" s="105"/>
      <c r="AK78" s="105"/>
      <c r="AL78" s="179" t="str">
        <f>IF(VLOOKUP(CONCATENATE($B78," ",$C78),'-RÅDATA_KVARTAL-'!$A$4:$W$75,11)&gt;0,VLOOKUP(CONCATENATE($B78," ",$C78),'-RÅDATA_KVARTAL-'!$A$4:$W$75,11),"")</f>
        <v/>
      </c>
      <c r="AM78" s="109"/>
      <c r="AN78" s="107" t="str">
        <f>IF(VLOOKUP(CONCATENATE($B78," ",$C78),'-RÅDATA_KVARTAL-'!$A$4:$W$75,13)&gt;0,VLOOKUP(CONCATENATE($B78," ",$C78),'-RÅDATA_KVARTAL-'!$A$4:$W$75,13),"")</f>
        <v/>
      </c>
      <c r="AO78" s="109"/>
      <c r="AP78" s="109"/>
    </row>
    <row r="79" spans="2:42" ht="15" hidden="1" customHeight="1" x14ac:dyDescent="0.2">
      <c r="B79" s="201">
        <v>2019</v>
      </c>
      <c r="C79" s="201" t="s">
        <v>2</v>
      </c>
      <c r="D79" s="78"/>
      <c r="E79" s="179" t="str">
        <f>IF(VLOOKUP(CONCATENATE($B79," ",$C79),'-RÅDATA_KVARTAL-'!$A$4:$W$75,8)&gt;0,VLOOKUP(CONCATENATE($B79," ",$C79),'-RÅDATA_KVARTAL-'!$A$4:$W$75,8),"")</f>
        <v/>
      </c>
      <c r="F79" s="109"/>
      <c r="G79" s="109"/>
      <c r="H79" s="179" t="str">
        <f>IF(VLOOKUP(CONCATENATE($B79," ",$C79),'-RÅDATA_KVARTAL-'!$A$4:$W$75,9)&gt;0,VLOOKUP(CONCATENATE($B79," ",$C79),'-RÅDATA_KVARTAL-'!$A$4:$W$75,9),"")</f>
        <v/>
      </c>
      <c r="I79" s="109"/>
      <c r="J79" s="109"/>
      <c r="K79" s="179" t="str">
        <f>IF(VLOOKUP(CONCATENATE($B79," ",$C79),'-RÅDATA_KVARTAL-'!$A$4:$W$75,4)&gt;0,VLOOKUP(CONCATENATE($B79," ",$C79),'-RÅDATA_KVARTAL-'!$A$4:$W$75,4),"")</f>
        <v/>
      </c>
      <c r="L79" s="109"/>
      <c r="M79" s="109"/>
      <c r="N79" s="179" t="str">
        <f>IF(VLOOKUP(CONCATENATE($B79," ",$C79),'-RÅDATA_KVARTAL-'!$A$4:$W$75,6)&gt;0,VLOOKUP(CONCATENATE($B79," ",$C79),'-RÅDATA_KVARTAL-'!$A$4:$W$75,6),"")</f>
        <v/>
      </c>
      <c r="O79" s="109"/>
      <c r="P79" s="109"/>
      <c r="Q79" s="179" t="str">
        <f>IF(VLOOKUP(CONCATENATE($B79," ",$C79),'-RÅDATA_KVARTAL-'!$A$4:$W$75,14)&gt;0,VLOOKUP(CONCATENATE($B79," ",$C79),'-RÅDATA_KVARTAL-'!$A$4:$W$75,14),"")</f>
        <v/>
      </c>
      <c r="R79" s="109"/>
      <c r="S79" s="179" t="str">
        <f>IF(VLOOKUP(CONCATENATE($B79," ",$C79),'-RÅDATA_KVARTAL-'!$A$4:$W$75,16)&gt;0,VLOOKUP(CONCATENATE($B79," ",$C79),'-RÅDATA_KVARTAL-'!$A$4:$W$75,16),"")</f>
        <v/>
      </c>
      <c r="T79" s="109"/>
      <c r="U79" s="109"/>
      <c r="V79" s="179" t="str">
        <f>IF(VLOOKUP(CONCATENATE($B79," ",$C79),'-RÅDATA_KVARTAL-'!$A$4:$W$75,10)&gt;0,VLOOKUP(CONCATENATE($B79," ",$C79),'-RÅDATA_KVARTAL-'!$A$4:$W$75,10),"")</f>
        <v/>
      </c>
      <c r="W79" s="109"/>
      <c r="X79" s="179" t="str">
        <f>IF(VLOOKUP(CONCATENATE($B79," ",$C79),'-RÅDATA_KVARTAL-'!$A$4:$W$75,12)&gt;0,VLOOKUP(CONCATENATE($B79," ",$C79),'-RÅDATA_KVARTAL-'!$A$4:$W$75,12),"")</f>
        <v/>
      </c>
      <c r="Y79" s="109"/>
      <c r="Z79" s="109"/>
      <c r="AA79" s="179" t="str">
        <f>IF(VLOOKUP(CONCATENATE($B79," ",$C79),'-RÅDATA_KVARTAL-'!$A$4:$W$75,5)&gt;0,VLOOKUP(CONCATENATE($B79," ",$C79),'-RÅDATA_KVARTAL-'!$A$4:$W$75,5),"")</f>
        <v/>
      </c>
      <c r="AB79" s="109"/>
      <c r="AC79" s="109"/>
      <c r="AD79" s="179" t="str">
        <f>IF(VLOOKUP(CONCATENATE($B79," ",$C79),'-RÅDATA_KVARTAL-'!$A$4:$W$75,7)&gt;0,VLOOKUP(CONCATENATE($B79," ",$C79),'-RÅDATA_KVARTAL-'!$A$4:$W$75,7),"")</f>
        <v/>
      </c>
      <c r="AE79" s="109"/>
      <c r="AF79" s="109"/>
      <c r="AG79" s="179" t="str">
        <f>IF(VLOOKUP(CONCATENATE($B79," ",$C79),'-RÅDATA_KVARTAL-'!$A$4:$W$75,15)&gt;0,VLOOKUP(CONCATENATE($B79," ",$C79),'-RÅDATA_KVARTAL-'!$A$4:$W$75,15),"")</f>
        <v/>
      </c>
      <c r="AH79" s="109"/>
      <c r="AI79" s="179" t="str">
        <f>IF(VLOOKUP(CONCATENATE($B79," ",$C79),'-RÅDATA_KVARTAL-'!$A$4:$W$75,17)&gt;0,VLOOKUP(CONCATENATE($B79," ",$C79),'-RÅDATA_KVARTAL-'!$A$4:$W$75,17),"")</f>
        <v/>
      </c>
      <c r="AJ79" s="105"/>
      <c r="AK79" s="105"/>
      <c r="AL79" s="179" t="str">
        <f>IF(VLOOKUP(CONCATENATE($B79," ",$C79),'-RÅDATA_KVARTAL-'!$A$4:$W$75,11)&gt;0,VLOOKUP(CONCATENATE($B79," ",$C79),'-RÅDATA_KVARTAL-'!$A$4:$W$75,11),"")</f>
        <v/>
      </c>
      <c r="AM79" s="109"/>
      <c r="AN79" s="107" t="str">
        <f>IF(VLOOKUP(CONCATENATE($B79," ",$C79),'-RÅDATA_KVARTAL-'!$A$4:$W$75,13)&gt;0,VLOOKUP(CONCATENATE($B79," ",$C79),'-RÅDATA_KVARTAL-'!$A$4:$W$75,13),"")</f>
        <v/>
      </c>
      <c r="AO79" s="109"/>
      <c r="AP79" s="109"/>
    </row>
    <row r="80" spans="2:42" ht="15" hidden="1" customHeight="1" x14ac:dyDescent="0.2">
      <c r="B80" s="201">
        <v>2019</v>
      </c>
      <c r="C80" s="201" t="s">
        <v>3</v>
      </c>
      <c r="D80" s="78"/>
      <c r="E80" s="179" t="str">
        <f>IF(VLOOKUP(CONCATENATE($B80," ",$C80),'-RÅDATA_KVARTAL-'!$A$4:$W$75,8)&gt;0,VLOOKUP(CONCATENATE($B80," ",$C80),'-RÅDATA_KVARTAL-'!$A$4:$W$75,8),"")</f>
        <v/>
      </c>
      <c r="F80" s="109"/>
      <c r="G80" s="109"/>
      <c r="H80" s="179" t="str">
        <f>IF(VLOOKUP(CONCATENATE($B80," ",$C80),'-RÅDATA_KVARTAL-'!$A$4:$W$75,9)&gt;0,VLOOKUP(CONCATENATE($B80," ",$C80),'-RÅDATA_KVARTAL-'!$A$4:$W$75,9),"")</f>
        <v/>
      </c>
      <c r="I80" s="109"/>
      <c r="J80" s="109"/>
      <c r="K80" s="179" t="str">
        <f>IF(VLOOKUP(CONCATENATE($B80," ",$C80),'-RÅDATA_KVARTAL-'!$A$4:$W$75,4)&gt;0,VLOOKUP(CONCATENATE($B80," ",$C80),'-RÅDATA_KVARTAL-'!$A$4:$W$75,4),"")</f>
        <v/>
      </c>
      <c r="L80" s="109"/>
      <c r="M80" s="109"/>
      <c r="N80" s="179" t="str">
        <f>IF(VLOOKUP(CONCATENATE($B80," ",$C80),'-RÅDATA_KVARTAL-'!$A$4:$W$75,6)&gt;0,VLOOKUP(CONCATENATE($B80," ",$C80),'-RÅDATA_KVARTAL-'!$A$4:$W$75,6),"")</f>
        <v/>
      </c>
      <c r="O80" s="109"/>
      <c r="P80" s="109"/>
      <c r="Q80" s="179" t="str">
        <f>IF(VLOOKUP(CONCATENATE($B80," ",$C80),'-RÅDATA_KVARTAL-'!$A$4:$W$75,14)&gt;0,VLOOKUP(CONCATENATE($B80," ",$C80),'-RÅDATA_KVARTAL-'!$A$4:$W$75,14),"")</f>
        <v/>
      </c>
      <c r="R80" s="109"/>
      <c r="S80" s="179" t="str">
        <f>IF(VLOOKUP(CONCATENATE($B80," ",$C80),'-RÅDATA_KVARTAL-'!$A$4:$W$75,16)&gt;0,VLOOKUP(CONCATENATE($B80," ",$C80),'-RÅDATA_KVARTAL-'!$A$4:$W$75,16),"")</f>
        <v/>
      </c>
      <c r="T80" s="109"/>
      <c r="U80" s="109"/>
      <c r="V80" s="179" t="str">
        <f>IF(VLOOKUP(CONCATENATE($B80," ",$C80),'-RÅDATA_KVARTAL-'!$A$4:$W$75,10)&gt;0,VLOOKUP(CONCATENATE($B80," ",$C80),'-RÅDATA_KVARTAL-'!$A$4:$W$75,10),"")</f>
        <v/>
      </c>
      <c r="W80" s="109"/>
      <c r="X80" s="179" t="str">
        <f>IF(VLOOKUP(CONCATENATE($B80," ",$C80),'-RÅDATA_KVARTAL-'!$A$4:$W$75,12)&gt;0,VLOOKUP(CONCATENATE($B80," ",$C80),'-RÅDATA_KVARTAL-'!$A$4:$W$75,12),"")</f>
        <v/>
      </c>
      <c r="Y80" s="109"/>
      <c r="Z80" s="109"/>
      <c r="AA80" s="179" t="str">
        <f>IF(VLOOKUP(CONCATENATE($B80," ",$C80),'-RÅDATA_KVARTAL-'!$A$4:$W$75,5)&gt;0,VLOOKUP(CONCATENATE($B80," ",$C80),'-RÅDATA_KVARTAL-'!$A$4:$W$75,5),"")</f>
        <v/>
      </c>
      <c r="AB80" s="109"/>
      <c r="AC80" s="109"/>
      <c r="AD80" s="179" t="str">
        <f>IF(VLOOKUP(CONCATENATE($B80," ",$C80),'-RÅDATA_KVARTAL-'!$A$4:$W$75,7)&gt;0,VLOOKUP(CONCATENATE($B80," ",$C80),'-RÅDATA_KVARTAL-'!$A$4:$W$75,7),"")</f>
        <v/>
      </c>
      <c r="AE80" s="109"/>
      <c r="AF80" s="109"/>
      <c r="AG80" s="179" t="str">
        <f>IF(VLOOKUP(CONCATENATE($B80," ",$C80),'-RÅDATA_KVARTAL-'!$A$4:$W$75,15)&gt;0,VLOOKUP(CONCATENATE($B80," ",$C80),'-RÅDATA_KVARTAL-'!$A$4:$W$75,15),"")</f>
        <v/>
      </c>
      <c r="AH80" s="109"/>
      <c r="AI80" s="179" t="str">
        <f>IF(VLOOKUP(CONCATENATE($B80," ",$C80),'-RÅDATA_KVARTAL-'!$A$4:$W$75,17)&gt;0,VLOOKUP(CONCATENATE($B80," ",$C80),'-RÅDATA_KVARTAL-'!$A$4:$W$75,17),"")</f>
        <v/>
      </c>
      <c r="AJ80" s="105"/>
      <c r="AK80" s="105"/>
      <c r="AL80" s="179" t="str">
        <f>IF(VLOOKUP(CONCATENATE($B80," ",$C80),'-RÅDATA_KVARTAL-'!$A$4:$W$75,11)&gt;0,VLOOKUP(CONCATENATE($B80," ",$C80),'-RÅDATA_KVARTAL-'!$A$4:$W$75,11),"")</f>
        <v/>
      </c>
      <c r="AM80" s="109"/>
      <c r="AN80" s="107" t="str">
        <f>IF(VLOOKUP(CONCATENATE($B80," ",$C80),'-RÅDATA_KVARTAL-'!$A$4:$W$75,13)&gt;0,VLOOKUP(CONCATENATE($B80," ",$C80),'-RÅDATA_KVARTAL-'!$A$4:$W$75,13),"")</f>
        <v/>
      </c>
      <c r="AO80" s="109"/>
      <c r="AP80" s="109"/>
    </row>
    <row r="81" spans="2:44" ht="15" hidden="1" customHeight="1" x14ac:dyDescent="0.2">
      <c r="B81" s="201">
        <v>2020</v>
      </c>
      <c r="C81" s="105" t="s">
        <v>0</v>
      </c>
      <c r="D81" s="78"/>
      <c r="E81" s="179" t="str">
        <f>IF(VLOOKUP(CONCATENATE($B81," ",$C81),'-RÅDATA_KVARTAL-'!$A$4:$W$75,8)&gt;0,VLOOKUP(CONCATENATE($B81," ",$C81),'-RÅDATA_KVARTAL-'!$A$4:$W$75,8),"")</f>
        <v/>
      </c>
      <c r="F81" s="109"/>
      <c r="G81" s="109"/>
      <c r="H81" s="179" t="str">
        <f>IF(VLOOKUP(CONCATENATE($B81," ",$C81),'-RÅDATA_KVARTAL-'!$A$4:$W$75,9)&gt;0,VLOOKUP(CONCATENATE($B81," ",$C81),'-RÅDATA_KVARTAL-'!$A$4:$W$75,9),"")</f>
        <v/>
      </c>
      <c r="I81" s="109"/>
      <c r="J81" s="109"/>
      <c r="K81" s="179" t="str">
        <f>IF(VLOOKUP(CONCATENATE($B81," ",$C81),'-RÅDATA_KVARTAL-'!$A$4:$W$75,4)&gt;0,VLOOKUP(CONCATENATE($B81," ",$C81),'-RÅDATA_KVARTAL-'!$A$4:$W$75,4),"")</f>
        <v/>
      </c>
      <c r="L81" s="109"/>
      <c r="M81" s="109"/>
      <c r="N81" s="179" t="str">
        <f>IF(VLOOKUP(CONCATENATE($B81," ",$C81),'-RÅDATA_KVARTAL-'!$A$4:$W$75,6)&gt;0,VLOOKUP(CONCATENATE($B81," ",$C81),'-RÅDATA_KVARTAL-'!$A$4:$W$75,6),"")</f>
        <v/>
      </c>
      <c r="O81" s="109"/>
      <c r="P81" s="109"/>
      <c r="Q81" s="179" t="str">
        <f>IF(VLOOKUP(CONCATENATE($B81," ",$C81),'-RÅDATA_KVARTAL-'!$A$4:$W$75,14)&gt;0,VLOOKUP(CONCATENATE($B81," ",$C81),'-RÅDATA_KVARTAL-'!$A$4:$W$75,14),"")</f>
        <v/>
      </c>
      <c r="R81" s="109"/>
      <c r="S81" s="179" t="str">
        <f>IF(VLOOKUP(CONCATENATE($B81," ",$C81),'-RÅDATA_KVARTAL-'!$A$4:$W$75,16)&gt;0,VLOOKUP(CONCATENATE($B81," ",$C81),'-RÅDATA_KVARTAL-'!$A$4:$W$75,16),"")</f>
        <v/>
      </c>
      <c r="T81" s="109"/>
      <c r="U81" s="109"/>
      <c r="V81" s="179" t="str">
        <f>IF(VLOOKUP(CONCATENATE($B81," ",$C81),'-RÅDATA_KVARTAL-'!$A$4:$W$75,10)&gt;0,VLOOKUP(CONCATENATE($B81," ",$C81),'-RÅDATA_KVARTAL-'!$A$4:$W$75,10),"")</f>
        <v/>
      </c>
      <c r="W81" s="109"/>
      <c r="X81" s="179" t="str">
        <f>IF(VLOOKUP(CONCATENATE($B81," ",$C81),'-RÅDATA_KVARTAL-'!$A$4:$W$75,12)&gt;0,VLOOKUP(CONCATENATE($B81," ",$C81),'-RÅDATA_KVARTAL-'!$A$4:$W$75,12),"")</f>
        <v/>
      </c>
      <c r="Y81" s="109"/>
      <c r="Z81" s="109"/>
      <c r="AA81" s="179" t="str">
        <f>IF(VLOOKUP(CONCATENATE($B81," ",$C81),'-RÅDATA_KVARTAL-'!$A$4:$W$75,5)&gt;0,VLOOKUP(CONCATENATE($B81," ",$C81),'-RÅDATA_KVARTAL-'!$A$4:$W$75,5),"")</f>
        <v/>
      </c>
      <c r="AB81" s="109"/>
      <c r="AC81" s="109"/>
      <c r="AD81" s="179" t="str">
        <f>IF(VLOOKUP(CONCATENATE($B81," ",$C81),'-RÅDATA_KVARTAL-'!$A$4:$W$75,7)&gt;0,VLOOKUP(CONCATENATE($B81," ",$C81),'-RÅDATA_KVARTAL-'!$A$4:$W$75,7),"")</f>
        <v/>
      </c>
      <c r="AE81" s="109"/>
      <c r="AF81" s="109"/>
      <c r="AG81" s="179" t="str">
        <f>IF(VLOOKUP(CONCATENATE($B81," ",$C81),'-RÅDATA_KVARTAL-'!$A$4:$W$75,15)&gt;0,VLOOKUP(CONCATENATE($B81," ",$C81),'-RÅDATA_KVARTAL-'!$A$4:$W$75,15),"")</f>
        <v/>
      </c>
      <c r="AH81" s="109"/>
      <c r="AI81" s="179" t="str">
        <f>IF(VLOOKUP(CONCATENATE($B81," ",$C81),'-RÅDATA_KVARTAL-'!$A$4:$W$75,17)&gt;0,VLOOKUP(CONCATENATE($B81," ",$C81),'-RÅDATA_KVARTAL-'!$A$4:$W$75,17),"")</f>
        <v/>
      </c>
      <c r="AJ81" s="105"/>
      <c r="AK81" s="105"/>
      <c r="AL81" s="179" t="str">
        <f>IF(VLOOKUP(CONCATENATE($B81," ",$C81),'-RÅDATA_KVARTAL-'!$A$4:$W$75,11)&gt;0,VLOOKUP(CONCATENATE($B81," ",$C81),'-RÅDATA_KVARTAL-'!$A$4:$W$75,11),"")</f>
        <v/>
      </c>
      <c r="AM81" s="109"/>
      <c r="AN81" s="107" t="str">
        <f>IF(VLOOKUP(CONCATENATE($B81," ",$C81),'-RÅDATA_KVARTAL-'!$A$4:$W$75,13)&gt;0,VLOOKUP(CONCATENATE($B81," ",$C81),'-RÅDATA_KVARTAL-'!$A$4:$W$75,13),"")</f>
        <v/>
      </c>
      <c r="AO81" s="109"/>
      <c r="AP81" s="109"/>
    </row>
    <row r="82" spans="2:44" ht="15" hidden="1" customHeight="1" x14ac:dyDescent="0.2">
      <c r="B82" s="201">
        <v>2020</v>
      </c>
      <c r="C82" s="201" t="s">
        <v>1</v>
      </c>
      <c r="D82" s="78"/>
      <c r="E82" s="179" t="str">
        <f>IF(VLOOKUP(CONCATENATE($B82," ",$C82),'-RÅDATA_KVARTAL-'!$A$4:$W$75,8)&gt;0,VLOOKUP(CONCATENATE($B82," ",$C82),'-RÅDATA_KVARTAL-'!$A$4:$W$75,8),"")</f>
        <v/>
      </c>
      <c r="F82" s="109"/>
      <c r="G82" s="109"/>
      <c r="H82" s="179" t="str">
        <f>IF(VLOOKUP(CONCATENATE($B82," ",$C82),'-RÅDATA_KVARTAL-'!$A$4:$W$75,9)&gt;0,VLOOKUP(CONCATENATE($B82," ",$C82),'-RÅDATA_KVARTAL-'!$A$4:$W$75,9),"")</f>
        <v/>
      </c>
      <c r="I82" s="109"/>
      <c r="J82" s="109"/>
      <c r="K82" s="179" t="str">
        <f>IF(VLOOKUP(CONCATENATE($B82," ",$C82),'-RÅDATA_KVARTAL-'!$A$4:$W$75,4)&gt;0,VLOOKUP(CONCATENATE($B82," ",$C82),'-RÅDATA_KVARTAL-'!$A$4:$W$75,4),"")</f>
        <v/>
      </c>
      <c r="L82" s="109"/>
      <c r="M82" s="109"/>
      <c r="N82" s="179" t="str">
        <f>IF(VLOOKUP(CONCATENATE($B82," ",$C82),'-RÅDATA_KVARTAL-'!$A$4:$W$75,6)&gt;0,VLOOKUP(CONCATENATE($B82," ",$C82),'-RÅDATA_KVARTAL-'!$A$4:$W$75,6),"")</f>
        <v/>
      </c>
      <c r="O82" s="109"/>
      <c r="P82" s="109"/>
      <c r="Q82" s="179" t="str">
        <f>IF(VLOOKUP(CONCATENATE($B82," ",$C82),'-RÅDATA_KVARTAL-'!$A$4:$W$75,14)&gt;0,VLOOKUP(CONCATENATE($B82," ",$C82),'-RÅDATA_KVARTAL-'!$A$4:$W$75,14),"")</f>
        <v/>
      </c>
      <c r="R82" s="109"/>
      <c r="S82" s="179" t="str">
        <f>IF(VLOOKUP(CONCATENATE($B82," ",$C82),'-RÅDATA_KVARTAL-'!$A$4:$W$75,16)&gt;0,VLOOKUP(CONCATENATE($B82," ",$C82),'-RÅDATA_KVARTAL-'!$A$4:$W$75,16),"")</f>
        <v/>
      </c>
      <c r="T82" s="109"/>
      <c r="U82" s="109"/>
      <c r="V82" s="179" t="str">
        <f>IF(VLOOKUP(CONCATENATE($B82," ",$C82),'-RÅDATA_KVARTAL-'!$A$4:$W$75,10)&gt;0,VLOOKUP(CONCATENATE($B82," ",$C82),'-RÅDATA_KVARTAL-'!$A$4:$W$75,10),"")</f>
        <v/>
      </c>
      <c r="W82" s="109"/>
      <c r="X82" s="179" t="str">
        <f>IF(VLOOKUP(CONCATENATE($B82," ",$C82),'-RÅDATA_KVARTAL-'!$A$4:$W$75,12)&gt;0,VLOOKUP(CONCATENATE($B82," ",$C82),'-RÅDATA_KVARTAL-'!$A$4:$W$75,12),"")</f>
        <v/>
      </c>
      <c r="Y82" s="109"/>
      <c r="Z82" s="109"/>
      <c r="AA82" s="179" t="str">
        <f>IF(VLOOKUP(CONCATENATE($B82," ",$C82),'-RÅDATA_KVARTAL-'!$A$4:$W$75,5)&gt;0,VLOOKUP(CONCATENATE($B82," ",$C82),'-RÅDATA_KVARTAL-'!$A$4:$W$75,5),"")</f>
        <v/>
      </c>
      <c r="AB82" s="109"/>
      <c r="AC82" s="109"/>
      <c r="AD82" s="179" t="str">
        <f>IF(VLOOKUP(CONCATENATE($B82," ",$C82),'-RÅDATA_KVARTAL-'!$A$4:$W$75,7)&gt;0,VLOOKUP(CONCATENATE($B82," ",$C82),'-RÅDATA_KVARTAL-'!$A$4:$W$75,7),"")</f>
        <v/>
      </c>
      <c r="AE82" s="109"/>
      <c r="AF82" s="109"/>
      <c r="AG82" s="179" t="str">
        <f>IF(VLOOKUP(CONCATENATE($B82," ",$C82),'-RÅDATA_KVARTAL-'!$A$4:$W$75,15)&gt;0,VLOOKUP(CONCATENATE($B82," ",$C82),'-RÅDATA_KVARTAL-'!$A$4:$W$75,15),"")</f>
        <v/>
      </c>
      <c r="AH82" s="109"/>
      <c r="AI82" s="179" t="str">
        <f>IF(VLOOKUP(CONCATENATE($B82," ",$C82),'-RÅDATA_KVARTAL-'!$A$4:$W$75,17)&gt;0,VLOOKUP(CONCATENATE($B82," ",$C82),'-RÅDATA_KVARTAL-'!$A$4:$W$75,17),"")</f>
        <v/>
      </c>
      <c r="AJ82" s="105"/>
      <c r="AK82" s="105"/>
      <c r="AL82" s="179" t="str">
        <f>IF(VLOOKUP(CONCATENATE($B82," ",$C82),'-RÅDATA_KVARTAL-'!$A$4:$W$75,11)&gt;0,VLOOKUP(CONCATENATE($B82," ",$C82),'-RÅDATA_KVARTAL-'!$A$4:$W$75,11),"")</f>
        <v/>
      </c>
      <c r="AM82" s="109"/>
      <c r="AN82" s="107" t="str">
        <f>IF(VLOOKUP(CONCATENATE($B82," ",$C82),'-RÅDATA_KVARTAL-'!$A$4:$W$75,13)&gt;0,VLOOKUP(CONCATENATE($B82," ",$C82),'-RÅDATA_KVARTAL-'!$A$4:$W$75,13),"")</f>
        <v/>
      </c>
      <c r="AO82" s="109"/>
      <c r="AP82" s="109"/>
    </row>
    <row r="83" spans="2:44" ht="15" hidden="1" customHeight="1" x14ac:dyDescent="0.2">
      <c r="B83" s="201">
        <v>2020</v>
      </c>
      <c r="C83" s="201" t="s">
        <v>2</v>
      </c>
      <c r="D83" s="78"/>
      <c r="E83" s="179" t="str">
        <f>IF(VLOOKUP(CONCATENATE($B83," ",$C83),'-RÅDATA_KVARTAL-'!$A$4:$W$75,8)&gt;0,VLOOKUP(CONCATENATE($B83," ",$C83),'-RÅDATA_KVARTAL-'!$A$4:$W$75,8),"")</f>
        <v/>
      </c>
      <c r="F83" s="109"/>
      <c r="G83" s="109"/>
      <c r="H83" s="179" t="str">
        <f>IF(VLOOKUP(CONCATENATE($B83," ",$C83),'-RÅDATA_KVARTAL-'!$A$4:$W$75,9)&gt;0,VLOOKUP(CONCATENATE($B83," ",$C83),'-RÅDATA_KVARTAL-'!$A$4:$W$75,9),"")</f>
        <v/>
      </c>
      <c r="I83" s="109"/>
      <c r="J83" s="109"/>
      <c r="K83" s="179" t="str">
        <f>IF(VLOOKUP(CONCATENATE($B83," ",$C83),'-RÅDATA_KVARTAL-'!$A$4:$W$75,4)&gt;0,VLOOKUP(CONCATENATE($B83," ",$C83),'-RÅDATA_KVARTAL-'!$A$4:$W$75,4),"")</f>
        <v/>
      </c>
      <c r="L83" s="109"/>
      <c r="M83" s="109"/>
      <c r="N83" s="179" t="str">
        <f>IF(VLOOKUP(CONCATENATE($B83," ",$C83),'-RÅDATA_KVARTAL-'!$A$4:$W$75,6)&gt;0,VLOOKUP(CONCATENATE($B83," ",$C83),'-RÅDATA_KVARTAL-'!$A$4:$W$75,6),"")</f>
        <v/>
      </c>
      <c r="O83" s="109"/>
      <c r="P83" s="109"/>
      <c r="Q83" s="179" t="str">
        <f>IF(VLOOKUP(CONCATENATE($B83," ",$C83),'-RÅDATA_KVARTAL-'!$A$4:$W$75,14)&gt;0,VLOOKUP(CONCATENATE($B83," ",$C83),'-RÅDATA_KVARTAL-'!$A$4:$W$75,14),"")</f>
        <v/>
      </c>
      <c r="R83" s="109"/>
      <c r="S83" s="179" t="str">
        <f>IF(VLOOKUP(CONCATENATE($B83," ",$C83),'-RÅDATA_KVARTAL-'!$A$4:$W$75,16)&gt;0,VLOOKUP(CONCATENATE($B83," ",$C83),'-RÅDATA_KVARTAL-'!$A$4:$W$75,16),"")</f>
        <v/>
      </c>
      <c r="T83" s="109"/>
      <c r="U83" s="109"/>
      <c r="V83" s="179" t="str">
        <f>IF(VLOOKUP(CONCATENATE($B83," ",$C83),'-RÅDATA_KVARTAL-'!$A$4:$W$75,10)&gt;0,VLOOKUP(CONCATENATE($B83," ",$C83),'-RÅDATA_KVARTAL-'!$A$4:$W$75,10),"")</f>
        <v/>
      </c>
      <c r="W83" s="109"/>
      <c r="X83" s="179" t="str">
        <f>IF(VLOOKUP(CONCATENATE($B83," ",$C83),'-RÅDATA_KVARTAL-'!$A$4:$W$75,12)&gt;0,VLOOKUP(CONCATENATE($B83," ",$C83),'-RÅDATA_KVARTAL-'!$A$4:$W$75,12),"")</f>
        <v/>
      </c>
      <c r="Y83" s="109"/>
      <c r="Z83" s="109"/>
      <c r="AA83" s="179" t="str">
        <f>IF(VLOOKUP(CONCATENATE($B83," ",$C83),'-RÅDATA_KVARTAL-'!$A$4:$W$75,5)&gt;0,VLOOKUP(CONCATENATE($B83," ",$C83),'-RÅDATA_KVARTAL-'!$A$4:$W$75,5),"")</f>
        <v/>
      </c>
      <c r="AB83" s="109"/>
      <c r="AC83" s="109"/>
      <c r="AD83" s="179" t="str">
        <f>IF(VLOOKUP(CONCATENATE($B83," ",$C83),'-RÅDATA_KVARTAL-'!$A$4:$W$75,7)&gt;0,VLOOKUP(CONCATENATE($B83," ",$C83),'-RÅDATA_KVARTAL-'!$A$4:$W$75,7),"")</f>
        <v/>
      </c>
      <c r="AE83" s="109"/>
      <c r="AF83" s="109"/>
      <c r="AG83" s="179" t="str">
        <f>IF(VLOOKUP(CONCATENATE($B83," ",$C83),'-RÅDATA_KVARTAL-'!$A$4:$W$75,15)&gt;0,VLOOKUP(CONCATENATE($B83," ",$C83),'-RÅDATA_KVARTAL-'!$A$4:$W$75,15),"")</f>
        <v/>
      </c>
      <c r="AH83" s="109"/>
      <c r="AI83" s="179" t="str">
        <f>IF(VLOOKUP(CONCATENATE($B83," ",$C83),'-RÅDATA_KVARTAL-'!$A$4:$W$75,17)&gt;0,VLOOKUP(CONCATENATE($B83," ",$C83),'-RÅDATA_KVARTAL-'!$A$4:$W$75,17),"")</f>
        <v/>
      </c>
      <c r="AJ83" s="105"/>
      <c r="AK83" s="105"/>
      <c r="AL83" s="179" t="str">
        <f>IF(VLOOKUP(CONCATENATE($B83," ",$C83),'-RÅDATA_KVARTAL-'!$A$4:$W$75,11)&gt;0,VLOOKUP(CONCATENATE($B83," ",$C83),'-RÅDATA_KVARTAL-'!$A$4:$W$75,11),"")</f>
        <v/>
      </c>
      <c r="AM83" s="109"/>
      <c r="AN83" s="107" t="str">
        <f>IF(VLOOKUP(CONCATENATE($B83," ",$C83),'-RÅDATA_KVARTAL-'!$A$4:$W$75,13)&gt;0,VLOOKUP(CONCATENATE($B83," ",$C83),'-RÅDATA_KVARTAL-'!$A$4:$W$75,13),"")</f>
        <v/>
      </c>
      <c r="AO83" s="109"/>
      <c r="AP83" s="109"/>
    </row>
    <row r="84" spans="2:44" ht="15" hidden="1" customHeight="1" x14ac:dyDescent="0.2">
      <c r="B84" s="201">
        <v>2020</v>
      </c>
      <c r="C84" s="201" t="s">
        <v>3</v>
      </c>
      <c r="D84" s="78"/>
      <c r="E84" s="179" t="str">
        <f>IF(VLOOKUP(CONCATENATE($B84," ",$C84),'-RÅDATA_KVARTAL-'!$A$4:$W$75,8)&gt;0,VLOOKUP(CONCATENATE($B84," ",$C84),'-RÅDATA_KVARTAL-'!$A$4:$W$75,8),"")</f>
        <v/>
      </c>
      <c r="F84" s="109"/>
      <c r="G84" s="109"/>
      <c r="H84" s="179" t="str">
        <f>IF(VLOOKUP(CONCATENATE($B84," ",$C84),'-RÅDATA_KVARTAL-'!$A$4:$W$75,9)&gt;0,VLOOKUP(CONCATENATE($B84," ",$C84),'-RÅDATA_KVARTAL-'!$A$4:$W$75,9),"")</f>
        <v/>
      </c>
      <c r="I84" s="109"/>
      <c r="J84" s="109"/>
      <c r="K84" s="179" t="str">
        <f>IF(VLOOKUP(CONCATENATE($B84," ",$C84),'-RÅDATA_KVARTAL-'!$A$4:$W$75,4)&gt;0,VLOOKUP(CONCATENATE($B84," ",$C84),'-RÅDATA_KVARTAL-'!$A$4:$W$75,4),"")</f>
        <v/>
      </c>
      <c r="L84" s="109"/>
      <c r="M84" s="109"/>
      <c r="N84" s="179" t="str">
        <f>IF(VLOOKUP(CONCATENATE($B84," ",$C84),'-RÅDATA_KVARTAL-'!$A$4:$W$75,6)&gt;0,VLOOKUP(CONCATENATE($B84," ",$C84),'-RÅDATA_KVARTAL-'!$A$4:$W$75,6),"")</f>
        <v/>
      </c>
      <c r="O84" s="109"/>
      <c r="P84" s="109"/>
      <c r="Q84" s="179" t="str">
        <f>IF(VLOOKUP(CONCATENATE($B84," ",$C84),'-RÅDATA_KVARTAL-'!$A$4:$W$75,14)&gt;0,VLOOKUP(CONCATENATE($B84," ",$C84),'-RÅDATA_KVARTAL-'!$A$4:$W$75,14),"")</f>
        <v/>
      </c>
      <c r="R84" s="109"/>
      <c r="S84" s="179" t="str">
        <f>IF(VLOOKUP(CONCATENATE($B84," ",$C84),'-RÅDATA_KVARTAL-'!$A$4:$W$75,16)&gt;0,VLOOKUP(CONCATENATE($B84," ",$C84),'-RÅDATA_KVARTAL-'!$A$4:$W$75,16),"")</f>
        <v/>
      </c>
      <c r="T84" s="109"/>
      <c r="U84" s="109"/>
      <c r="V84" s="179" t="str">
        <f>IF(VLOOKUP(CONCATENATE($B84," ",$C84),'-RÅDATA_KVARTAL-'!$A$4:$W$75,10)&gt;0,VLOOKUP(CONCATENATE($B84," ",$C84),'-RÅDATA_KVARTAL-'!$A$4:$W$75,10),"")</f>
        <v/>
      </c>
      <c r="W84" s="109"/>
      <c r="X84" s="179" t="str">
        <f>IF(VLOOKUP(CONCATENATE($B84," ",$C84),'-RÅDATA_KVARTAL-'!$A$4:$W$75,12)&gt;0,VLOOKUP(CONCATENATE($B84," ",$C84),'-RÅDATA_KVARTAL-'!$A$4:$W$75,12),"")</f>
        <v/>
      </c>
      <c r="Y84" s="109"/>
      <c r="Z84" s="109"/>
      <c r="AA84" s="179" t="str">
        <f>IF(VLOOKUP(CONCATENATE($B84," ",$C84),'-RÅDATA_KVARTAL-'!$A$4:$W$75,5)&gt;0,VLOOKUP(CONCATENATE($B84," ",$C84),'-RÅDATA_KVARTAL-'!$A$4:$W$75,5),"")</f>
        <v/>
      </c>
      <c r="AB84" s="109"/>
      <c r="AC84" s="109"/>
      <c r="AD84" s="179" t="str">
        <f>IF(VLOOKUP(CONCATENATE($B84," ",$C84),'-RÅDATA_KVARTAL-'!$A$4:$W$75,7)&gt;0,VLOOKUP(CONCATENATE($B84," ",$C84),'-RÅDATA_KVARTAL-'!$A$4:$W$75,7),"")</f>
        <v/>
      </c>
      <c r="AE84" s="109"/>
      <c r="AF84" s="109"/>
      <c r="AG84" s="179" t="str">
        <f>IF(VLOOKUP(CONCATENATE($B84," ",$C84),'-RÅDATA_KVARTAL-'!$A$4:$W$75,15)&gt;0,VLOOKUP(CONCATENATE($B84," ",$C84),'-RÅDATA_KVARTAL-'!$A$4:$W$75,15),"")</f>
        <v/>
      </c>
      <c r="AH84" s="109"/>
      <c r="AI84" s="179" t="str">
        <f>IF(VLOOKUP(CONCATENATE($B84," ",$C84),'-RÅDATA_KVARTAL-'!$A$4:$W$75,17)&gt;0,VLOOKUP(CONCATENATE($B84," ",$C84),'-RÅDATA_KVARTAL-'!$A$4:$W$75,17),"")</f>
        <v/>
      </c>
      <c r="AJ84" s="105"/>
      <c r="AK84" s="105"/>
      <c r="AL84" s="179" t="str">
        <f>IF(VLOOKUP(CONCATENATE($B84," ",$C84),'-RÅDATA_KVARTAL-'!$A$4:$W$75,11)&gt;0,VLOOKUP(CONCATENATE($B84," ",$C84),'-RÅDATA_KVARTAL-'!$A$4:$W$75,11),"")</f>
        <v/>
      </c>
      <c r="AM84" s="109"/>
      <c r="AN84" s="107" t="str">
        <f>IF(VLOOKUP(CONCATENATE($B84," ",$C84),'-RÅDATA_KVARTAL-'!$A$4:$W$75,13)&gt;0,VLOOKUP(CONCATENATE($B84," ",$C84),'-RÅDATA_KVARTAL-'!$A$4:$W$75,13),"")</f>
        <v/>
      </c>
      <c r="AO84" s="109"/>
      <c r="AP84" s="109"/>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8" t="s">
        <v>32</v>
      </c>
      <c r="C86" s="218" t="s">
        <v>73</v>
      </c>
      <c r="D86" s="218"/>
      <c r="E86" s="220" t="s">
        <v>62</v>
      </c>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1"/>
      <c r="AE86" s="221"/>
      <c r="AF86" s="221"/>
      <c r="AG86" s="221"/>
      <c r="AH86" s="221"/>
      <c r="AI86" s="221"/>
      <c r="AJ86" s="221"/>
      <c r="AK86" s="222"/>
      <c r="AL86" s="222"/>
      <c r="AM86" s="222"/>
      <c r="AN86" s="222"/>
      <c r="AO86" s="222"/>
    </row>
    <row r="87" spans="2:44" ht="14.25" customHeight="1" x14ac:dyDescent="0.2">
      <c r="B87" s="219"/>
      <c r="C87" s="219"/>
      <c r="D87" s="219"/>
      <c r="E87" s="233" t="s">
        <v>68</v>
      </c>
      <c r="F87" s="233"/>
      <c r="G87" s="233"/>
      <c r="H87" s="233"/>
      <c r="I87" s="233"/>
      <c r="J87" s="111"/>
      <c r="K87" s="233" t="s">
        <v>69</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row>
    <row r="88" spans="2:44" ht="26.25" customHeight="1" x14ac:dyDescent="0.2">
      <c r="B88" s="219"/>
      <c r="C88" s="219"/>
      <c r="D88" s="219"/>
      <c r="E88" s="237" t="s">
        <v>63</v>
      </c>
      <c r="F88" s="237"/>
      <c r="G88" s="112"/>
      <c r="H88" s="237" t="s">
        <v>65</v>
      </c>
      <c r="I88" s="237"/>
      <c r="J88" s="113"/>
      <c r="K88" s="239" t="s">
        <v>45</v>
      </c>
      <c r="L88" s="227"/>
      <c r="M88" s="227"/>
      <c r="N88" s="227"/>
      <c r="O88" s="227"/>
      <c r="P88" s="227"/>
      <c r="Q88" s="227"/>
      <c r="R88" s="227"/>
      <c r="S88" s="227"/>
      <c r="T88" s="227"/>
      <c r="U88" s="227"/>
      <c r="V88" s="227"/>
      <c r="W88" s="227"/>
      <c r="X88" s="227"/>
      <c r="Y88" s="227"/>
      <c r="Z88" s="114"/>
      <c r="AA88" s="239" t="s">
        <v>48</v>
      </c>
      <c r="AB88" s="239"/>
      <c r="AC88" s="240"/>
      <c r="AD88" s="240"/>
      <c r="AE88" s="240"/>
      <c r="AF88" s="240"/>
      <c r="AG88" s="240"/>
      <c r="AH88" s="240"/>
      <c r="AI88" s="240"/>
      <c r="AJ88" s="240"/>
      <c r="AK88" s="240"/>
      <c r="AL88" s="240"/>
      <c r="AM88" s="240"/>
      <c r="AN88" s="240"/>
      <c r="AO88" s="240"/>
    </row>
    <row r="89" spans="2:44" ht="69" customHeight="1" x14ac:dyDescent="0.2">
      <c r="B89" s="219"/>
      <c r="C89" s="219"/>
      <c r="D89" s="219"/>
      <c r="E89" s="115" t="s">
        <v>34</v>
      </c>
      <c r="F89" s="116"/>
      <c r="G89" s="112"/>
      <c r="H89" s="115" t="s">
        <v>34</v>
      </c>
      <c r="I89" s="116"/>
      <c r="J89" s="112"/>
      <c r="K89" s="115" t="s">
        <v>34</v>
      </c>
      <c r="L89" s="116"/>
      <c r="M89" s="113"/>
      <c r="N89" s="226" t="s">
        <v>70</v>
      </c>
      <c r="O89" s="227"/>
      <c r="P89" s="112"/>
      <c r="Q89" s="226" t="s">
        <v>71</v>
      </c>
      <c r="R89" s="227"/>
      <c r="S89" s="226" t="s">
        <v>84</v>
      </c>
      <c r="T89" s="227"/>
      <c r="U89" s="113"/>
      <c r="V89" s="226" t="s">
        <v>72</v>
      </c>
      <c r="W89" s="227"/>
      <c r="X89" s="226" t="s">
        <v>85</v>
      </c>
      <c r="Y89" s="227"/>
      <c r="Z89" s="117"/>
      <c r="AA89" s="118" t="s">
        <v>34</v>
      </c>
      <c r="AB89" s="119"/>
      <c r="AC89" s="117"/>
      <c r="AD89" s="226" t="s">
        <v>70</v>
      </c>
      <c r="AE89" s="227"/>
      <c r="AF89" s="112"/>
      <c r="AG89" s="226" t="s">
        <v>71</v>
      </c>
      <c r="AH89" s="227"/>
      <c r="AI89" s="226" t="s">
        <v>84</v>
      </c>
      <c r="AJ89" s="227"/>
      <c r="AK89" s="112"/>
      <c r="AL89" s="226" t="s">
        <v>72</v>
      </c>
      <c r="AM89" s="227"/>
      <c r="AN89" s="226" t="s">
        <v>85</v>
      </c>
      <c r="AO89" s="227"/>
      <c r="AR89" s="79"/>
    </row>
    <row r="90" spans="2:44" ht="36" customHeight="1" x14ac:dyDescent="0.2">
      <c r="B90" s="120"/>
      <c r="C90" s="120"/>
      <c r="D90" s="120"/>
      <c r="E90" s="118" t="s">
        <v>64</v>
      </c>
      <c r="F90" s="121"/>
      <c r="G90" s="112"/>
      <c r="H90" s="118" t="s">
        <v>66</v>
      </c>
      <c r="I90" s="121"/>
      <c r="J90" s="112"/>
      <c r="K90" s="235" t="s">
        <v>147</v>
      </c>
      <c r="L90" s="236"/>
      <c r="M90" s="236"/>
      <c r="N90" s="236"/>
      <c r="O90" s="236"/>
      <c r="P90" s="236"/>
      <c r="Q90" s="236"/>
      <c r="R90" s="236"/>
      <c r="S90" s="236"/>
      <c r="T90" s="236"/>
      <c r="U90" s="236"/>
      <c r="V90" s="236"/>
      <c r="W90" s="236"/>
      <c r="X90" s="236"/>
      <c r="Y90" s="236"/>
      <c r="Z90" s="112"/>
      <c r="AA90" s="235" t="s">
        <v>75</v>
      </c>
      <c r="AB90" s="236"/>
      <c r="AC90" s="236"/>
      <c r="AD90" s="236"/>
      <c r="AE90" s="236"/>
      <c r="AF90" s="236"/>
      <c r="AG90" s="236"/>
      <c r="AH90" s="236"/>
      <c r="AI90" s="236"/>
      <c r="AJ90" s="236"/>
      <c r="AK90" s="236"/>
      <c r="AL90" s="236"/>
      <c r="AM90" s="236"/>
      <c r="AN90" s="236"/>
      <c r="AO90" s="236"/>
      <c r="AR90" s="79"/>
    </row>
    <row r="91" spans="2:44" ht="12.75" customHeight="1" x14ac:dyDescent="0.2"/>
    <row r="92" spans="2:44" x14ac:dyDescent="0.2">
      <c r="B92" s="72" t="s">
        <v>86</v>
      </c>
      <c r="Z92" s="21"/>
      <c r="AA92" s="21"/>
      <c r="AB92" s="21"/>
      <c r="AC92" s="21"/>
    </row>
    <row r="93" spans="2:44" x14ac:dyDescent="0.2">
      <c r="B93" s="73" t="s">
        <v>87</v>
      </c>
      <c r="Z93" s="21"/>
      <c r="AA93" s="21"/>
      <c r="AB93" s="21"/>
      <c r="AC93" s="21"/>
    </row>
    <row r="94" spans="2:44" x14ac:dyDescent="0.2">
      <c r="B94" s="73" t="s">
        <v>50</v>
      </c>
      <c r="Z94" s="21"/>
      <c r="AA94" s="21"/>
      <c r="AB94" s="21"/>
      <c r="AC94" s="21"/>
    </row>
    <row r="95" spans="2:44" x14ac:dyDescent="0.2">
      <c r="Z95" s="21"/>
      <c r="AA95" s="21"/>
      <c r="AB95" s="21"/>
      <c r="AC95" s="21"/>
    </row>
    <row r="96" spans="2:44" x14ac:dyDescent="0.2">
      <c r="B96" s="185" t="s">
        <v>218</v>
      </c>
      <c r="Z96" s="21"/>
      <c r="AA96" s="21"/>
      <c r="AB96" s="21"/>
      <c r="AC96" s="21"/>
    </row>
    <row r="97" spans="2:29" x14ac:dyDescent="0.2">
      <c r="B97" s="74" t="s">
        <v>51</v>
      </c>
      <c r="Z97" s="21"/>
      <c r="AA97" s="21"/>
      <c r="AB97" s="21"/>
      <c r="AC97" s="21"/>
    </row>
  </sheetData>
  <mergeCells count="47">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113</v>
      </c>
    </row>
    <row r="2" spans="2:43" x14ac:dyDescent="0.2">
      <c r="B2" s="184" t="s">
        <v>168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3" t="s">
        <v>36</v>
      </c>
      <c r="C6" s="243"/>
      <c r="D6" s="243"/>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3" t="s">
        <v>33</v>
      </c>
      <c r="AN6" s="243"/>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49.39819597881511</v>
      </c>
      <c r="AF9" s="146"/>
      <c r="AG9" s="79">
        <f>IF(VLOOKUP(CONCATENATE(AG$6," ",$D9),'-RÅDATA_KVARTAL-'!$A$4:$W$75,8)&gt;0,VLOOKUP(CONCATENATE(AG$6," ",$D9),'-RÅDATA_KVARTAL-'!$A$4:$W$75,8),"")</f>
        <v>51.016424939755602</v>
      </c>
      <c r="AH9" s="146"/>
      <c r="AI9" s="136">
        <f>IF(VLOOKUP(CONCATENATE(AI$6," ",$D9),'-RÅDATA_KVARTAL-'!$A$4:$W$75,8)&gt;0,VLOOKUP(CONCATENATE(AI$6," ",$D9),'-RÅDATA_KVARTAL-'!$A$4:$W$75,8),"")</f>
        <v>52.852353686989709</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50.535144629170297</v>
      </c>
      <c r="AF10" s="146"/>
      <c r="AG10" s="79">
        <f>IF(VLOOKUP(CONCATENATE(AG$6," ",$D10),'-RÅDATA_KVARTAL-'!$A$4:$W$75,8)&gt;0,VLOOKUP(CONCATENATE(AG$6," ",$D10),'-RÅDATA_KVARTAL-'!$A$4:$W$75,8),"")</f>
        <v>51.141702225298978</v>
      </c>
      <c r="AH10" s="146"/>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48.276353903639439</v>
      </c>
      <c r="AF11" s="146"/>
      <c r="AG11" s="79">
        <f>IF(VLOOKUP(CONCATENATE(AG$6," ",$D11),'-RÅDATA_KVARTAL-'!$A$4:$W$75,8)&gt;0,VLOOKUP(CONCATENATE(AG$6," ",$D11),'-RÅDATA_KVARTAL-'!$A$4:$W$75,8),"")</f>
        <v>48.932833337231152</v>
      </c>
      <c r="AH11" s="146"/>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52.253829376998986</v>
      </c>
      <c r="AF12" s="146"/>
      <c r="AG12" s="79">
        <f>IF(VLOOKUP(CONCATENATE(AG$6," ",$D12),'-RÅDATA_KVARTAL-'!$A$4:$W$75,8)&gt;0,VLOOKUP(CONCATENATE(AG$6," ",$D12),'-RÅDATA_KVARTAL-'!$A$4:$W$75,8),"")</f>
        <v>54.39184206266895</v>
      </c>
      <c r="AH12" s="146"/>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146"/>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200.46352388862383</v>
      </c>
      <c r="AF14" s="200"/>
      <c r="AG14" s="101">
        <f>SUM(AG9:AG12)</f>
        <v>205.48280256495468</v>
      </c>
      <c r="AH14" s="200"/>
      <c r="AI14" s="100">
        <f>SUM(AI9:AI12)</f>
        <v>52.852353686989709</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3" t="s">
        <v>46</v>
      </c>
      <c r="C17" s="243"/>
      <c r="D17" s="243"/>
      <c r="E17" s="238"/>
      <c r="F17" s="238"/>
      <c r="G17" s="238"/>
      <c r="H17" s="238"/>
      <c r="I17" s="238"/>
      <c r="J17" s="238"/>
      <c r="K17" s="245"/>
      <c r="L17" s="245"/>
      <c r="M17" s="245"/>
      <c r="N17" s="245"/>
      <c r="O17" s="245"/>
      <c r="P17" s="245"/>
      <c r="Q17" s="245"/>
      <c r="R17" s="245"/>
      <c r="S17" s="245"/>
      <c r="T17" s="245"/>
      <c r="U17" s="245"/>
      <c r="V17" s="245"/>
      <c r="W17" s="245"/>
      <c r="X17" s="245"/>
      <c r="Y17" s="245"/>
      <c r="Z17" s="245"/>
      <c r="AA17" s="18"/>
      <c r="AB17" s="18"/>
      <c r="AC17" s="245"/>
      <c r="AD17" s="245"/>
      <c r="AE17" s="245"/>
      <c r="AF17" s="245"/>
      <c r="AG17" s="238"/>
      <c r="AH17" s="238"/>
      <c r="AI17" s="238"/>
      <c r="AJ17" s="238"/>
      <c r="AK17" s="238"/>
      <c r="AL17" s="238"/>
      <c r="AM17" s="243" t="s">
        <v>48</v>
      </c>
      <c r="AN17" s="243"/>
      <c r="AO17" s="54"/>
    </row>
    <row r="18" spans="2:43" s="53" customFormat="1" ht="12.75" customHeight="1" x14ac:dyDescent="0.2">
      <c r="B18" s="243" t="s">
        <v>88</v>
      </c>
      <c r="C18" s="243"/>
      <c r="D18" s="243"/>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3" t="s">
        <v>89</v>
      </c>
      <c r="AN18" s="243"/>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2902.2837867437133</v>
      </c>
      <c r="AF21" s="146"/>
      <c r="AG21" s="79">
        <f>IF(VLOOKUP(CONCATENATE(AG$6," ",$D21),'-RÅDATA_KVARTAL-'!$A$4:$W$75,9)&gt;0,VLOOKUP(CONCATENATE(AG$6," ",$D21),'-RÅDATA_KVARTAL-'!$A$4:$W$75,9),"")</f>
        <v>2926.8735312149079</v>
      </c>
      <c r="AH21" s="37"/>
      <c r="AI21" s="136">
        <f>IF(VLOOKUP(CONCATENATE(AI$6," ",$D21),'-RÅDATA_KVARTAL-'!$A$4:$W$75,9)&gt;0,VLOOKUP(CONCATENATE(AI$6," ",$D21),'-RÅDATA_KVARTAL-'!$A$4:$W$75,9),"")</f>
        <v>3023.4309035739989</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3018.9715864762215</v>
      </c>
      <c r="AF22" s="146"/>
      <c r="AG22" s="79">
        <f>IF(VLOOKUP(CONCATENATE(AG$6," ",$D22),'-RÅDATA_KVARTAL-'!$A$4:$W$75,9)&gt;0,VLOOKUP(CONCATENATE(AG$6," ",$D22),'-RÅDATA_KVARTAL-'!$A$4:$W$75,9),"")</f>
        <v>3051.3451188291606</v>
      </c>
      <c r="AH22" s="37"/>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2936.2135619280766</v>
      </c>
      <c r="AF23" s="146"/>
      <c r="AG23" s="79">
        <f>IF(VLOOKUP(CONCATENATE(AG$6," ",$D23),'-RÅDATA_KVARTAL-'!$A$4:$W$75,9)&gt;0,VLOOKUP(CONCATENATE(AG$6," ",$D23),'-RÅDATA_KVARTAL-'!$A$4:$W$75,9),"")</f>
        <v>2975.5871052946191</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3000.0413928017228</v>
      </c>
      <c r="AF24" s="146"/>
      <c r="AG24" s="79">
        <f>IF(VLOOKUP(CONCATENATE(AG$6," ",$D24),'-RÅDATA_KVARTAL-'!$A$4:$W$75,9)&gt;0,VLOOKUP(CONCATENATE(AG$6," ",$D24),'-RÅDATA_KVARTAL-'!$A$4:$W$75,9),"")</f>
        <v>3072.9350793010994</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40"/>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11857.510327949734</v>
      </c>
      <c r="AF26" s="200"/>
      <c r="AG26" s="101">
        <f>SUM(AG21:AG24)</f>
        <v>12026.740834639788</v>
      </c>
      <c r="AH26" s="36"/>
      <c r="AI26" s="100">
        <f>SUM(AI21:AI24)</f>
        <v>3023.4309035739989</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114</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169</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3" t="s">
        <v>36</v>
      </c>
      <c r="C39" s="243"/>
      <c r="D39" s="243"/>
      <c r="E39" s="246">
        <v>2000</v>
      </c>
      <c r="F39" s="247"/>
      <c r="G39" s="246">
        <v>2001</v>
      </c>
      <c r="H39" s="247"/>
      <c r="I39" s="246">
        <v>2002</v>
      </c>
      <c r="J39" s="247"/>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3" t="s">
        <v>33</v>
      </c>
      <c r="AN39" s="243"/>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115</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194.34747991823974</v>
      </c>
      <c r="AF42" s="153"/>
      <c r="AG42" s="145">
        <f>IF(VLOOKUP(CONCATENATE(AG$6," ",$D42),'-RÅDATA_KVARTAL-'!$A$4:$W$75,22)&gt;0,VLOOKUP(CONCATENATE(AG$6," ",$D42),'-RÅDATA_KVARTAL-'!$A$4:$W$75,22),"")</f>
        <v>202.08175284956434</v>
      </c>
      <c r="AH42" s="37"/>
      <c r="AI42" s="136">
        <f>IF(VLOOKUP(CONCATENATE(AI$6," ",$D42),'-RÅDATA_KVARTAL-'!$A$4:$W$75,22)&gt;0,VLOOKUP(CONCATENATE(AI$6," ",$D42),'-RÅDATA_KVARTAL-'!$A$4:$W$75,22),"")</f>
        <v>207.31873131218879</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196.63229179353937</v>
      </c>
      <c r="AF43" s="153"/>
      <c r="AG43" s="145">
        <f>IF(VLOOKUP(CONCATENATE(AG$6," ",$D43),'-RÅDATA_KVARTAL-'!$A$4:$W$75,22)&gt;0,VLOOKUP(CONCATENATE(AG$6," ",$D43),'-RÅDATA_KVARTAL-'!$A$4:$W$75,22),"")</f>
        <v>202.68831044569302</v>
      </c>
      <c r="AH43" s="37"/>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198.69366431067425</v>
      </c>
      <c r="AF44" s="153"/>
      <c r="AG44" s="145">
        <f>IF(VLOOKUP(CONCATENATE(AG$6," ",$D44),'-RÅDATA_KVARTAL-'!$A$4:$W$75,22)&gt;0,VLOOKUP(CONCATENATE(AG$6," ",$D44),'-RÅDATA_KVARTAL-'!$A$4:$W$75,22),"")</f>
        <v>203.34478987928472</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200.46352388862383</v>
      </c>
      <c r="AF45" s="153"/>
      <c r="AG45" s="145">
        <f>IF(VLOOKUP(CONCATENATE(AG$6," ",$D45),'-RÅDATA_KVARTAL-'!$A$4:$W$75,22)&gt;0,VLOOKUP(CONCATENATE(AG$6," ",$D45),'-RÅDATA_KVARTAL-'!$A$4:$W$75,22),"")</f>
        <v>205.48280256495468</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3" t="s">
        <v>46</v>
      </c>
      <c r="C48" s="243"/>
      <c r="D48" s="243"/>
      <c r="E48" s="238"/>
      <c r="F48" s="238"/>
      <c r="G48" s="238"/>
      <c r="H48" s="238"/>
      <c r="I48" s="238"/>
      <c r="J48" s="238"/>
      <c r="K48" s="244"/>
      <c r="L48" s="244"/>
      <c r="M48" s="244"/>
      <c r="N48" s="244"/>
      <c r="O48" s="244"/>
      <c r="P48" s="244"/>
      <c r="Q48" s="244"/>
      <c r="R48" s="244"/>
      <c r="S48" s="244"/>
      <c r="T48" s="244"/>
      <c r="U48" s="244"/>
      <c r="V48" s="244"/>
      <c r="W48" s="244"/>
      <c r="X48" s="244"/>
      <c r="Y48" s="244"/>
      <c r="Z48" s="244"/>
      <c r="AA48" s="33"/>
      <c r="AB48" s="33"/>
      <c r="AC48" s="244"/>
      <c r="AD48" s="244"/>
      <c r="AE48" s="244"/>
      <c r="AF48" s="244"/>
      <c r="AG48" s="238"/>
      <c r="AH48" s="238"/>
      <c r="AI48" s="238"/>
      <c r="AJ48" s="238"/>
      <c r="AK48" s="238"/>
      <c r="AL48" s="238"/>
      <c r="AM48" s="243" t="s">
        <v>48</v>
      </c>
      <c r="AN48" s="243"/>
      <c r="AO48" s="54"/>
    </row>
    <row r="49" spans="2:43" s="53" customFormat="1" ht="12.75" customHeight="1" x14ac:dyDescent="0.2">
      <c r="B49" s="243" t="s">
        <v>88</v>
      </c>
      <c r="C49" s="243"/>
      <c r="D49" s="243"/>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3" t="s">
        <v>89</v>
      </c>
      <c r="AN49" s="243"/>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11820.091899546011</v>
      </c>
      <c r="AF52" s="153"/>
      <c r="AG52" s="145">
        <f>IF(VLOOKUP(CONCATENATE(AG$6," ",$D52),'-RÅDATA_KVARTAL-'!$A$4:$W$75,23)&gt;0,VLOOKUP(CONCATENATE(AG$6," ",$D52),'-RÅDATA_KVARTAL-'!$A$4:$W$75,23),"")</f>
        <v>11882.100072420928</v>
      </c>
      <c r="AH52" s="37"/>
      <c r="AI52" s="136">
        <f>IF(VLOOKUP(CONCATENATE(AI$6," ",$D52),'-RÅDATA_KVARTAL-'!$A$4:$W$75,23)&gt;0,VLOOKUP(CONCATENATE(AI$6," ",$D52),'-RÅDATA_KVARTAL-'!$A$4:$W$75,23),"")</f>
        <v>12123.298206998878</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11899.286920910952</v>
      </c>
      <c r="AF53" s="153"/>
      <c r="AG53" s="145">
        <f>IF(VLOOKUP(CONCATENATE(AG$6," ",$D53),'-RÅDATA_KVARTAL-'!$A$4:$W$75,23)&gt;0,VLOOKUP(CONCATENATE(AG$6," ",$D53),'-RÅDATA_KVARTAL-'!$A$4:$W$75,23),"")</f>
        <v>11914.473604773868</v>
      </c>
      <c r="AH53" s="37"/>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11934.862214816656</v>
      </c>
      <c r="AF54" s="153"/>
      <c r="AG54" s="145">
        <f>IF(VLOOKUP(CONCATENATE(AG$6," ",$D54),'-RÅDATA_KVARTAL-'!$A$4:$W$75,23)&gt;0,VLOOKUP(CONCATENATE(AG$6," ",$D54),'-RÅDATA_KVARTAL-'!$A$4:$W$75,23),"")</f>
        <v>11953.84714814041</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11857.510327949734</v>
      </c>
      <c r="AF55" s="153"/>
      <c r="AG55" s="145">
        <f>IF(VLOOKUP(CONCATENATE(AG$6," ",$D55),'-RÅDATA_KVARTAL-'!$A$4:$W$75,23)&gt;0,VLOOKUP(CONCATENATE(AG$6," ",$D55),'-RÅDATA_KVARTAL-'!$A$4:$W$75,23),"")</f>
        <v>12026.740834639788</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137</v>
      </c>
    </row>
    <row r="2" spans="2:43" x14ac:dyDescent="0.2">
      <c r="B2" s="184" t="s">
        <v>170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16927.734980909852</v>
      </c>
      <c r="AD9" s="153"/>
      <c r="AE9" s="79">
        <f>IF(VLOOKUP(CONCATENATE(AE$6," ",$D9),'-RÅDATA_KVARTAL-'!$A$4:$W$75,4)&gt;0,VLOOKUP(CONCATENATE(AE$6," ",$D9),'-RÅDATA_KVARTAL-'!$A$4:$W$75,4),"")</f>
        <v>16072.217443639069</v>
      </c>
      <c r="AF9" s="37" t="s">
        <v>247</v>
      </c>
      <c r="AG9" s="79">
        <f>IF(VLOOKUP(CONCATENATE(AG$6," ",$D9),'-RÅDATA_KVARTAL-'!$A$4:$W$75,4)&gt;0,VLOOKUP(CONCATENATE(AG$6," ",$D9),'-RÅDATA_KVARTAL-'!$A$4:$W$75,4),"")</f>
        <v>17146.805340773608</v>
      </c>
      <c r="AH9" s="37" t="s">
        <v>165</v>
      </c>
      <c r="AI9" s="79">
        <f>IF(VLOOKUP(CONCATENATE(AI$6," ",$D9),'-RÅDATA_KVARTAL-'!$A$4:$W$75,4)&gt;0,VLOOKUP(CONCATENATE(AI$6," ",$D9),'-RÅDATA_KVARTAL-'!$A$4:$W$75,4),"")</f>
        <v>16845.978519020988</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16100.045440761342</v>
      </c>
      <c r="AF10" s="37" t="s">
        <v>247</v>
      </c>
      <c r="AG10" s="79">
        <f>IF(VLOOKUP(CONCATENATE(AG$6," ",$D10),'-RÅDATA_KVARTAL-'!$A$4:$W$75,4)&gt;0,VLOOKUP(CONCATENATE(AG$6," ",$D10),'-RÅDATA_KVARTAL-'!$A$4:$W$75,4),"")</f>
        <v>17105.17899356216</v>
      </c>
      <c r="AH10" s="37" t="s">
        <v>165</v>
      </c>
      <c r="AI10" s="79" t="str">
        <f>IF(VLOOKUP(CONCATENATE(AI$6," ",$D10),'-RÅDATA_KVARTAL-'!$A$4:$W$75,4)&gt;0,VLOOKUP(CONCATENATE(AI$6," ",$D10),'-RÅDATA_KVARTAL-'!$A$4:$W$75,4),"")</f>
        <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17062.958263308283</v>
      </c>
      <c r="AF11" s="37" t="s">
        <v>247</v>
      </c>
      <c r="AG11" s="79">
        <f>IF(VLOOKUP(CONCATENATE(AG$6," ",$D11),'-RÅDATA_KVARTAL-'!$A$4:$W$75,4)&gt;0,VLOOKUP(CONCATENATE(AG$6," ",$D11),'-RÅDATA_KVARTAL-'!$A$4:$W$75,4),"")</f>
        <v>16579.66335418278</v>
      </c>
      <c r="AH11" s="37" t="s">
        <v>165</v>
      </c>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17811.356636462238</v>
      </c>
      <c r="AF12" s="37" t="s">
        <v>247</v>
      </c>
      <c r="AG12" s="79">
        <f>IF(VLOOKUP(CONCATENATE(AG$6," ",$D12),'-RÅDATA_KVARTAL-'!$A$4:$W$75,4)&gt;0,VLOOKUP(CONCATENATE(AG$6," ",$D12),'-RÅDATA_KVARTAL-'!$A$4:$W$75,4),"")</f>
        <v>17203.241801579003</v>
      </c>
      <c r="AH12" s="37" t="s">
        <v>165</v>
      </c>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65788.69542142938</v>
      </c>
      <c r="AD14" s="153"/>
      <c r="AE14" s="101">
        <f>SUM(AE9:AE12)</f>
        <v>67046.577784170935</v>
      </c>
      <c r="AF14" s="194" t="s">
        <v>247</v>
      </c>
      <c r="AG14" s="101">
        <f>SUM(AG9:AG12)</f>
        <v>68034.889490097543</v>
      </c>
      <c r="AH14" s="194" t="s">
        <v>165</v>
      </c>
      <c r="AI14" s="101">
        <f>SUM(AI9:AI12)</f>
        <v>16845.978519020988</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16"/>
      <c r="AB17" s="16"/>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5227.648135483716</v>
      </c>
      <c r="AF20" s="37" t="s">
        <v>247</v>
      </c>
      <c r="AG20" s="79">
        <f>IF(VLOOKUP(CONCATENATE(AG$6," ",$D20),'-RÅDATA_KVARTAL-'!$A$4:$W$75,5)&gt;0,VLOOKUP(CONCATENATE(AG$6," ",$D20),'-RÅDATA_KVARTAL-'!$A$4:$W$75,5),"")</f>
        <v>5364.5777218960502</v>
      </c>
      <c r="AH20" s="37" t="s">
        <v>165</v>
      </c>
      <c r="AI20" s="79">
        <f>IF(VLOOKUP(CONCATENATE(AI$6," ",$D20),'-RÅDATA_KVARTAL-'!$A$4:$W$75,5)&gt;0,VLOOKUP(CONCATENATE(AI$6," ",$D20),'-RÅDATA_KVARTAL-'!$A$4:$W$75,5),"")</f>
        <v>5265.369515744801</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5161.7717036274762</v>
      </c>
      <c r="AF21" s="37" t="s">
        <v>247</v>
      </c>
      <c r="AG21" s="79">
        <f>IF(VLOOKUP(CONCATENATE(AG$6," ",$D21),'-RÅDATA_KVARTAL-'!$A$4:$W$75,5)&gt;0,VLOOKUP(CONCATENATE(AG$6," ",$D21),'-RÅDATA_KVARTAL-'!$A$4:$W$75,5),"")</f>
        <v>5397.4752614078698</v>
      </c>
      <c r="AH21" s="37" t="s">
        <v>165</v>
      </c>
      <c r="AI21" s="79" t="str">
        <f>IF(VLOOKUP(CONCATENATE(AI$6," ",$D21),'-RÅDATA_KVARTAL-'!$A$4:$W$75,5)&gt;0,VLOOKUP(CONCATENATE(AI$6," ",$D21),'-RÅDATA_KVARTAL-'!$A$4:$W$75,5),"")</f>
        <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5111.0130281038028</v>
      </c>
      <c r="AF22" s="37" t="s">
        <v>247</v>
      </c>
      <c r="AG22" s="79">
        <f>IF(VLOOKUP(CONCATENATE(AG$6," ",$D22),'-RÅDATA_KVARTAL-'!$A$4:$W$75,5)&gt;0,VLOOKUP(CONCATENATE(AG$6," ",$D22),'-RÅDATA_KVARTAL-'!$A$4:$W$75,5),"")</f>
        <v>5026.7287728103702</v>
      </c>
      <c r="AH22" s="37" t="s">
        <v>165</v>
      </c>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5469.5416441873585</v>
      </c>
      <c r="AF23" s="37" t="s">
        <v>247</v>
      </c>
      <c r="AG23" s="79">
        <f>IF(VLOOKUP(CONCATENATE(AG$6," ",$D23),'-RÅDATA_KVARTAL-'!$A$4:$W$75,5)&gt;0,VLOOKUP(CONCATENATE(AG$6," ",$D23),'-RÅDATA_KVARTAL-'!$A$4:$W$75,5),"")</f>
        <v>5507.5466629955654</v>
      </c>
      <c r="AH23" s="37" t="s">
        <v>165</v>
      </c>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20969.974511402354</v>
      </c>
      <c r="AF25" s="194" t="s">
        <v>247</v>
      </c>
      <c r="AG25" s="101">
        <f>SUM(AG20:AG23)</f>
        <v>21296.328419109857</v>
      </c>
      <c r="AH25" s="194" t="s">
        <v>165</v>
      </c>
      <c r="AI25" s="101">
        <f>SUM(AI20:AI23)</f>
        <v>5265.369515744801</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182</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173</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6">
        <v>2000</v>
      </c>
      <c r="F38" s="247"/>
      <c r="G38" s="246">
        <v>2001</v>
      </c>
      <c r="H38" s="247"/>
      <c r="I38" s="246">
        <v>2002</v>
      </c>
      <c r="J38" s="247"/>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67756.666576507472</v>
      </c>
      <c r="AD41" s="146"/>
      <c r="AE41" s="79">
        <f>IF(VLOOKUP(CONCATENATE(AE$6," ",$D41),'-RÅDATA_KVARTAL-'!$A$4:$W$75,18)&gt;0,VLOOKUP(CONCATENATE(AE$6," ",$D41),'-RÅDATA_KVARTAL-'!$A$4:$W$75,18),"")</f>
        <v>64933.177884158598</v>
      </c>
      <c r="AF41" s="37" t="s">
        <v>247</v>
      </c>
      <c r="AG41" s="79">
        <f>IF(VLOOKUP(CONCATENATE(AG$6," ",$D41),'-RÅDATA_KVARTAL-'!$A$4:$W$75,18)&gt;0,VLOOKUP(CONCATENATE(AG$6," ",$D41),'-RÅDATA_KVARTAL-'!$A$4:$W$75,18),"")</f>
        <v>68121.165681305472</v>
      </c>
      <c r="AH41" s="37" t="s">
        <v>165</v>
      </c>
      <c r="AI41" s="79">
        <f>IF(VLOOKUP(CONCATENATE(AI$6," ",$D41),'-RÅDATA_KVARTAL-'!$A$4:$W$75,18)&gt;0,VLOOKUP(CONCATENATE(AI$6," ",$D41),'-RÅDATA_KVARTAL-'!$A$4:$W$75,18),"")</f>
        <v>67734.062668344937</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65979.987276033979</v>
      </c>
      <c r="AD42" s="146"/>
      <c r="AE42" s="79">
        <f>IF(VLOOKUP(CONCATENATE(AE$6," ",$D42),'-RÅDATA_KVARTAL-'!$A$4:$W$75,18)&gt;0,VLOOKUP(CONCATENATE(AE$6," ",$D42),'-RÅDATA_KVARTAL-'!$A$4:$W$75,18),"")</f>
        <v>65245.299634403003</v>
      </c>
      <c r="AF42" s="37" t="s">
        <v>247</v>
      </c>
      <c r="AG42" s="79">
        <f>IF(VLOOKUP(CONCATENATE(AG$6," ",$D42),'-RÅDATA_KVARTAL-'!$A$4:$W$75,18)&gt;0,VLOOKUP(CONCATENATE(AG$6," ",$D42),'-RÅDATA_KVARTAL-'!$A$4:$W$75,18),"")</f>
        <v>69126.299234106293</v>
      </c>
      <c r="AH42" s="37" t="s">
        <v>165</v>
      </c>
      <c r="AI42" s="79" t="str">
        <f>IF(VLOOKUP(CONCATENATE(AI$6," ",$D42),'-RÅDATA_KVARTAL-'!$A$4:$W$75,18)&gt;0,VLOOKUP(CONCATENATE(AI$6," ",$D42),'-RÅDATA_KVARTAL-'!$A$4:$W$75,18),"")</f>
        <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66012.946247581684</v>
      </c>
      <c r="AD43" s="146"/>
      <c r="AE43" s="79">
        <f>IF(VLOOKUP(CONCATENATE(AE$6," ",$D43),'-RÅDATA_KVARTAL-'!$A$4:$W$75,18)&gt;0,VLOOKUP(CONCATENATE(AE$6," ",$D43),'-RÅDATA_KVARTAL-'!$A$4:$W$75,18),"")</f>
        <v>65804.784309719777</v>
      </c>
      <c r="AF43" s="37" t="s">
        <v>247</v>
      </c>
      <c r="AG43" s="79">
        <f>IF(VLOOKUP(CONCATENATE(AG$6," ",$D43),'-RÅDATA_KVARTAL-'!$A$4:$W$75,18)&gt;0,VLOOKUP(CONCATENATE(AG$6," ",$D43),'-RÅDATA_KVARTAL-'!$A$4:$W$75,18),"")</f>
        <v>68643.004324980779</v>
      </c>
      <c r="AH43" s="37" t="s">
        <v>165</v>
      </c>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65788.69542142938</v>
      </c>
      <c r="AD44" s="146"/>
      <c r="AE44" s="79">
        <f>IF(VLOOKUP(CONCATENATE(AE$6," ",$D44),'-RÅDATA_KVARTAL-'!$A$4:$W$75,18)&gt;0,VLOOKUP(CONCATENATE(AE$6," ",$D44),'-RÅDATA_KVARTAL-'!$A$4:$W$75,18),"")</f>
        <v>67046.577784170935</v>
      </c>
      <c r="AF44" s="37" t="s">
        <v>247</v>
      </c>
      <c r="AG44" s="79">
        <f>IF(VLOOKUP(CONCATENATE(AG$6," ",$D44),'-RÅDATA_KVARTAL-'!$A$4:$W$75,18)&gt;0,VLOOKUP(CONCATENATE(AG$6," ",$D44),'-RÅDATA_KVARTAL-'!$A$4:$W$75,18),"")</f>
        <v>68034.889490097543</v>
      </c>
      <c r="AH44" s="37" t="s">
        <v>165</v>
      </c>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16"/>
      <c r="AB47" s="16"/>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21500.563568977519</v>
      </c>
      <c r="AF50" s="37" t="s">
        <v>247</v>
      </c>
      <c r="AG50" s="79">
        <f>IF(VLOOKUP(CONCATENATE(AG$6," ",$D50),'-RÅDATA_KVARTAL-'!$A$4:$W$75,19)&gt;0,VLOOKUP(CONCATENATE(AG$6," ",$D50),'-RÅDATA_KVARTAL-'!$A$4:$W$75,19),"")</f>
        <v>21106.904097814688</v>
      </c>
      <c r="AH50" s="37" t="s">
        <v>165</v>
      </c>
      <c r="AI50" s="79">
        <f>IF(VLOOKUP(CONCATENATE(AI$6," ",$D50),'-RÅDATA_KVARTAL-'!$A$4:$W$75,19)&gt;0,VLOOKUP(CONCATENATE(AI$6," ",$D50),'-RÅDATA_KVARTAL-'!$A$4:$W$75,19),"")</f>
        <v>21197.120212958609</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21141.028109728617</v>
      </c>
      <c r="AF51" s="37" t="s">
        <v>247</v>
      </c>
      <c r="AG51" s="79">
        <f>IF(VLOOKUP(CONCATENATE(AG$6," ",$D51),'-RÅDATA_KVARTAL-'!$A$4:$W$75,19)&gt;0,VLOOKUP(CONCATENATE(AG$6," ",$D51),'-RÅDATA_KVARTAL-'!$A$4:$W$75,19),"")</f>
        <v>21342.607655595079</v>
      </c>
      <c r="AH51" s="37" t="s">
        <v>165</v>
      </c>
      <c r="AI51" s="79" t="str">
        <f>IF(VLOOKUP(CONCATENATE(AI$6," ",$D51),'-RÅDATA_KVARTAL-'!$A$4:$W$75,19)&gt;0,VLOOKUP(CONCATENATE(AI$6," ",$D51),'-RÅDATA_KVARTAL-'!$A$4:$W$75,19),"")</f>
        <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20875.463501526261</v>
      </c>
      <c r="AF52" s="37" t="s">
        <v>247</v>
      </c>
      <c r="AG52" s="79">
        <f>IF(VLOOKUP(CONCATENATE(AG$6," ",$D52),'-RÅDATA_KVARTAL-'!$A$4:$W$75,19)&gt;0,VLOOKUP(CONCATENATE(AG$6," ",$D52),'-RÅDATA_KVARTAL-'!$A$4:$W$75,19),"")</f>
        <v>21258.323400301648</v>
      </c>
      <c r="AH52" s="37" t="s">
        <v>165</v>
      </c>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20969.974511402354</v>
      </c>
      <c r="AF53" s="37" t="s">
        <v>247</v>
      </c>
      <c r="AG53" s="79">
        <f>IF(VLOOKUP(CONCATENATE(AG$6," ",$D53),'-RÅDATA_KVARTAL-'!$A$4:$W$75,19)&gt;0,VLOOKUP(CONCATENATE(AG$6," ",$D53),'-RÅDATA_KVARTAL-'!$A$4:$W$75,19),"")</f>
        <v>21296.328419109857</v>
      </c>
      <c r="AH53" s="37" t="s">
        <v>165</v>
      </c>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232</v>
      </c>
      <c r="C56" s="25"/>
      <c r="D56" s="25"/>
      <c r="E56" s="25"/>
      <c r="F56" s="25"/>
      <c r="G56" s="25"/>
      <c r="H56" s="25"/>
      <c r="I56" s="25"/>
      <c r="J56" s="25"/>
      <c r="K56" s="25"/>
      <c r="L56" s="25"/>
      <c r="M56" s="25"/>
      <c r="N56" s="25"/>
      <c r="O56" s="25"/>
      <c r="P56" s="25"/>
      <c r="Q56" s="25"/>
      <c r="R56" s="25"/>
      <c r="S56" s="25"/>
      <c r="T56" s="25"/>
      <c r="U56" s="25"/>
    </row>
    <row r="57" spans="2:43" x14ac:dyDescent="0.2">
      <c r="B57" s="74" t="s">
        <v>233</v>
      </c>
      <c r="C57" s="25"/>
      <c r="D57" s="25"/>
      <c r="E57" s="25"/>
      <c r="F57" s="25"/>
      <c r="G57" s="25"/>
      <c r="H57" s="25"/>
      <c r="I57" s="25"/>
      <c r="J57" s="25"/>
      <c r="K57" s="25"/>
      <c r="L57" s="25"/>
      <c r="M57" s="25"/>
      <c r="N57" s="25"/>
      <c r="O57" s="25"/>
      <c r="P57" s="25"/>
      <c r="Q57" s="25"/>
      <c r="R57" s="25"/>
      <c r="S57" s="25"/>
      <c r="T57" s="25"/>
      <c r="U57" s="25"/>
    </row>
  </sheetData>
  <mergeCells count="52">
    <mergeCell ref="AE17:AF17"/>
    <mergeCell ref="AE47:AF47"/>
    <mergeCell ref="AG17:AH17"/>
    <mergeCell ref="AG47:AH47"/>
    <mergeCell ref="AI17:AJ17"/>
    <mergeCell ref="AI47:AJ47"/>
    <mergeCell ref="W17:X17"/>
    <mergeCell ref="Y17:Z17"/>
    <mergeCell ref="AC17:AD17"/>
    <mergeCell ref="O17:P17"/>
    <mergeCell ref="Q17:R1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C47:AD47"/>
    <mergeCell ref="AM47:AN47"/>
    <mergeCell ref="Q47:R47"/>
    <mergeCell ref="B39:D39"/>
    <mergeCell ref="S47:T47"/>
    <mergeCell ref="U47:V47"/>
    <mergeCell ref="W47:X47"/>
    <mergeCell ref="Y47:Z47"/>
    <mergeCell ref="AK47:AL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148</v>
      </c>
      <c r="C1" s="22"/>
      <c r="D1" s="23"/>
      <c r="E1" s="23"/>
      <c r="F1" s="23"/>
      <c r="G1" s="23"/>
      <c r="H1" s="23"/>
      <c r="I1" s="23"/>
      <c r="J1" s="23"/>
      <c r="K1" s="23"/>
      <c r="L1" s="23"/>
      <c r="M1" s="23"/>
      <c r="N1" s="23"/>
      <c r="O1" s="23"/>
      <c r="P1" s="23"/>
      <c r="Q1" s="23"/>
      <c r="R1" s="23"/>
    </row>
    <row r="2" spans="2:43" x14ac:dyDescent="0.2">
      <c r="B2" s="184" t="s">
        <v>171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9419.9134436390705</v>
      </c>
      <c r="AF9" s="37" t="s">
        <v>247</v>
      </c>
      <c r="AG9" s="79">
        <f>IF(VLOOKUP(CONCATENATE(AG$6," ",$D9),'-RÅDATA_KVARTAL-'!$A$4:$W$75,6)&gt;0,VLOOKUP(CONCATENATE(AG$6," ",$D9),'-RÅDATA_KVARTAL-'!$A$4:$W$75,6),"")</f>
        <v>10283.241340773608</v>
      </c>
      <c r="AH9" s="37" t="s">
        <v>165</v>
      </c>
      <c r="AI9" s="79">
        <f>IF(VLOOKUP(CONCATENATE(AI$6," ",$D9),'-RÅDATA_KVARTAL-'!$A$4:$W$75,6)&gt;0,VLOOKUP(CONCATENATE(AI$6," ",$D9),'-RÅDATA_KVARTAL-'!$A$4:$W$75,6),"")</f>
        <v>9913.778879020987</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9687.0369407613434</v>
      </c>
      <c r="AF10" s="37" t="s">
        <v>247</v>
      </c>
      <c r="AG10" s="79">
        <f>IF(VLOOKUP(CONCATENATE(AG$6," ",$D10),'-RÅDATA_KVARTAL-'!$A$4:$W$75,6)&gt;0,VLOOKUP(CONCATENATE(AG$6," ",$D10),'-RÅDATA_KVARTAL-'!$A$4:$W$75,6),"")</f>
        <v>10152.42699356216</v>
      </c>
      <c r="AH10" s="37" t="s">
        <v>165</v>
      </c>
      <c r="AI10" s="79" t="str">
        <f>IF(VLOOKUP(CONCATENATE(AI$6," ",$D10),'-RÅDATA_KVARTAL-'!$A$4:$W$75,6)&gt;0,VLOOKUP(CONCATENATE(AI$6," ",$D10),'-RÅDATA_KVARTAL-'!$A$4:$W$75,6),"")</f>
        <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9429.3572633082822</v>
      </c>
      <c r="AF11" s="37" t="s">
        <v>247</v>
      </c>
      <c r="AG11" s="79">
        <f>IF(VLOOKUP(CONCATENATE(AG$6," ",$D11),'-RÅDATA_KVARTAL-'!$A$4:$W$75,6)&gt;0,VLOOKUP(CONCATENATE(AG$6," ",$D11),'-RÅDATA_KVARTAL-'!$A$4:$W$75,6),"")</f>
        <v>9146.1443541827794</v>
      </c>
      <c r="AH11" s="37" t="s">
        <v>165</v>
      </c>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9705.7556364622396</v>
      </c>
      <c r="AF12" s="37" t="s">
        <v>247</v>
      </c>
      <c r="AG12" s="79">
        <f>IF(VLOOKUP(CONCATENATE(AG$6," ",$D12),'-RÅDATA_KVARTAL-'!$A$4:$W$75,6)&gt;0,VLOOKUP(CONCATENATE(AG$6," ",$D12),'-RÅDATA_KVARTAL-'!$A$4:$W$75,6),"")</f>
        <v>9854.9738015790026</v>
      </c>
      <c r="AH12" s="37" t="s">
        <v>165</v>
      </c>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38242.06328417093</v>
      </c>
      <c r="AF14" s="194" t="s">
        <v>247</v>
      </c>
      <c r="AG14" s="101">
        <f>SUM(AG9:AG12)</f>
        <v>39436.786490097547</v>
      </c>
      <c r="AH14" s="194" t="s">
        <v>165</v>
      </c>
      <c r="AI14" s="101">
        <f>SUM(AI9:AI12)</f>
        <v>9913.778879020987</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16"/>
      <c r="AB17" s="16"/>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4185.8374734837162</v>
      </c>
      <c r="AF20" s="37" t="s">
        <v>247</v>
      </c>
      <c r="AG20" s="79">
        <f>IF(VLOOKUP(CONCATENATE(AG$6," ",$D20),'-RÅDATA_KVARTAL-'!$A$4:$W$75,7)&gt;0,VLOOKUP(CONCATENATE(AG$6," ",$D20),'-RÅDATA_KVARTAL-'!$A$4:$W$75,7),"")</f>
        <v>4296.2251332960504</v>
      </c>
      <c r="AH20" s="37" t="s">
        <v>165</v>
      </c>
      <c r="AI20" s="79">
        <f>IF(VLOOKUP(CONCATENATE(AI$6," ",$D20),'-RÅDATA_KVARTAL-'!$A$4:$W$75,7)&gt;0,VLOOKUP(CONCATENATE(AI$6," ",$D20),'-RÅDATA_KVARTAL-'!$A$4:$W$75,7),"")</f>
        <v>4186.3334012588011</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4161.6146006274757</v>
      </c>
      <c r="AF21" s="37" t="s">
        <v>247</v>
      </c>
      <c r="AG21" s="79">
        <f>IF(VLOOKUP(CONCATENATE(AG$6," ",$D21),'-RÅDATA_KVARTAL-'!$A$4:$W$75,7)&gt;0,VLOOKUP(CONCATENATE(AG$6," ",$D21),'-RÅDATA_KVARTAL-'!$A$4:$W$75,7),"")</f>
        <v>4306.1682107078705</v>
      </c>
      <c r="AH21" s="37" t="s">
        <v>165</v>
      </c>
      <c r="AI21" s="79" t="str">
        <f>IF(VLOOKUP(CONCATENATE(AI$6," ",$D21),'-RÅDATA_KVARTAL-'!$A$4:$W$75,7)&gt;0,VLOOKUP(CONCATENATE(AI$6," ",$D21),'-RÅDATA_KVARTAL-'!$A$4:$W$75,7),"")</f>
        <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3901.5569312038033</v>
      </c>
      <c r="AF22" s="37" t="s">
        <v>247</v>
      </c>
      <c r="AG22" s="79">
        <f>IF(VLOOKUP(CONCATENATE(AG$6," ",$D22),'-RÅDATA_KVARTAL-'!$A$4:$W$75,7)&gt;0,VLOOKUP(CONCATENATE(AG$6," ",$D22),'-RÅDATA_KVARTAL-'!$A$4:$W$75,7),"")</f>
        <v>3848.4347882103702</v>
      </c>
      <c r="AH22" s="37" t="s">
        <v>165</v>
      </c>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4210.1601032873587</v>
      </c>
      <c r="AF23" s="37" t="s">
        <v>247</v>
      </c>
      <c r="AG23" s="79">
        <f>IF(VLOOKUP(CONCATENATE(AG$6," ",$D23),'-RÅDATA_KVARTAL-'!$A$4:$W$75,7)&gt;0,VLOOKUP(CONCATENATE(AG$6," ",$D23),'-RÅDATA_KVARTAL-'!$A$4:$W$75,7),"")</f>
        <v>4341.6629591955661</v>
      </c>
      <c r="AH23" s="37" t="s">
        <v>165</v>
      </c>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16459.169108602353</v>
      </c>
      <c r="AF25" s="194" t="s">
        <v>247</v>
      </c>
      <c r="AG25" s="101">
        <f>SUM(AG20:AG23)</f>
        <v>16792.491091409858</v>
      </c>
      <c r="AH25" s="194" t="s">
        <v>165</v>
      </c>
      <c r="AI25" s="101">
        <f>SUM(AI20:AI23)</f>
        <v>4186.3334012588011</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219</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149</v>
      </c>
      <c r="C33" s="22"/>
      <c r="D33" s="23"/>
      <c r="E33" s="23"/>
      <c r="F33" s="23"/>
      <c r="G33" s="23"/>
      <c r="H33" s="23"/>
      <c r="I33" s="23"/>
      <c r="J33" s="23"/>
      <c r="K33" s="23"/>
      <c r="L33" s="23"/>
      <c r="M33" s="23"/>
      <c r="N33" s="23"/>
      <c r="O33" s="23"/>
      <c r="P33" s="23"/>
      <c r="Q33" s="23"/>
      <c r="R33" s="23"/>
    </row>
    <row r="34" spans="2:43" x14ac:dyDescent="0.2">
      <c r="B34" s="184" t="s">
        <v>172</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6">
        <v>2000</v>
      </c>
      <c r="F38" s="247"/>
      <c r="G38" s="246">
        <v>2001</v>
      </c>
      <c r="H38" s="247"/>
      <c r="I38" s="246">
        <v>2002</v>
      </c>
      <c r="J38" s="247"/>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36386.602884158594</v>
      </c>
      <c r="AF41" s="37" t="s">
        <v>247</v>
      </c>
      <c r="AG41" s="79">
        <f>IF(VLOOKUP(CONCATENATE(AG$6," ",$D41),'-RÅDATA_KVARTAL-'!$A$4:$W$75,20)&gt;0,VLOOKUP(CONCATENATE(AG$6," ",$D41),'-RÅDATA_KVARTAL-'!$A$4:$W$75,20),"")</f>
        <v>39105.391181305473</v>
      </c>
      <c r="AH41" s="37" t="s">
        <v>165</v>
      </c>
      <c r="AI41" s="79">
        <f>IF(VLOOKUP(CONCATENATE(AI$6," ",$D41),'-RÅDATA_KVARTAL-'!$A$4:$W$75,20)&gt;0,VLOOKUP(CONCATENATE(AI$6," ",$D41),'-RÅDATA_KVARTAL-'!$A$4:$W$75,20),"")</f>
        <v>39067.324028344927</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36595.607134402999</v>
      </c>
      <c r="AF42" s="37" t="s">
        <v>247</v>
      </c>
      <c r="AG42" s="79">
        <f>IF(VLOOKUP(CONCATENATE(AG$6," ",$D42),'-RÅDATA_KVARTAL-'!$A$4:$W$75,20)&gt;0,VLOOKUP(CONCATENATE(AG$6," ",$D42),'-RÅDATA_KVARTAL-'!$A$4:$W$75,20),"")</f>
        <v>39570.781234106296</v>
      </c>
      <c r="AH42" s="37" t="s">
        <v>165</v>
      </c>
      <c r="AI42" s="79" t="str">
        <f>IF(VLOOKUP(CONCATENATE(AI$6," ",$D42),'-RÅDATA_KVARTAL-'!$A$4:$W$75,20)&gt;0,VLOOKUP(CONCATENATE(AI$6," ",$D42),'-RÅDATA_KVARTAL-'!$A$4:$W$75,20),"")</f>
        <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37234.597809719788</v>
      </c>
      <c r="AF43" s="37" t="s">
        <v>247</v>
      </c>
      <c r="AG43" s="79">
        <f>IF(VLOOKUP(CONCATENATE(AG$6," ",$D43),'-RÅDATA_KVARTAL-'!$A$4:$W$75,20)&gt;0,VLOOKUP(CONCATENATE(AG$6," ",$D43),'-RÅDATA_KVARTAL-'!$A$4:$W$75,20),"")</f>
        <v>39287.568324980784</v>
      </c>
      <c r="AH43" s="37" t="s">
        <v>165</v>
      </c>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38242.06328417093</v>
      </c>
      <c r="AF44" s="37" t="s">
        <v>247</v>
      </c>
      <c r="AG44" s="79">
        <f>IF(VLOOKUP(CONCATENATE(AG$6," ",$D44),'-RÅDATA_KVARTAL-'!$A$4:$W$75,20)&gt;0,VLOOKUP(CONCATENATE(AG$6," ",$D44),'-RÅDATA_KVARTAL-'!$A$4:$W$75,20),"")</f>
        <v>39436.786490097547</v>
      </c>
      <c r="AH44" s="37" t="s">
        <v>165</v>
      </c>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16"/>
      <c r="AB47" s="16"/>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17000.928074477521</v>
      </c>
      <c r="AF50" s="37" t="s">
        <v>247</v>
      </c>
      <c r="AG50" s="79">
        <f>IF(VLOOKUP(CONCATENATE(AG$6," ",$D50),'-RÅDATA_KVARTAL-'!$A$4:$W$75,21)&gt;0,VLOOKUP(CONCATENATE(AG$6," ",$D50),'-RÅDATA_KVARTAL-'!$A$4:$W$75,21),"")</f>
        <v>16569.556768414688</v>
      </c>
      <c r="AH50" s="37" t="s">
        <v>165</v>
      </c>
      <c r="AI50" s="79">
        <f>IF(VLOOKUP(CONCATENATE(AI$6," ",$D50),'-RÅDATA_KVARTAL-'!$A$4:$W$75,21)&gt;0,VLOOKUP(CONCATENATE(AI$6," ",$D50),'-RÅDATA_KVARTAL-'!$A$4:$W$75,21),"")</f>
        <v>16682.599359372609</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16684.361397728619</v>
      </c>
      <c r="AF51" s="37" t="s">
        <v>247</v>
      </c>
      <c r="AG51" s="79">
        <f>IF(VLOOKUP(CONCATENATE(AG$6," ",$D51),'-RÅDATA_KVARTAL-'!$A$4:$W$75,21)&gt;0,VLOOKUP(CONCATENATE(AG$6," ",$D51),'-RÅDATA_KVARTAL-'!$A$4:$W$75,21),"")</f>
        <v>16714.110378495083</v>
      </c>
      <c r="AH51" s="37" t="s">
        <v>165</v>
      </c>
      <c r="AI51" s="79" t="str">
        <f>IF(VLOOKUP(CONCATENATE(AI$6," ",$D51),'-RÅDATA_KVARTAL-'!$A$4:$W$75,21)&gt;0,VLOOKUP(CONCATENATE(AI$6," ",$D51),'-RÅDATA_KVARTAL-'!$A$4:$W$75,21),"")</f>
        <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16416.70768452626</v>
      </c>
      <c r="AF52" s="37" t="s">
        <v>247</v>
      </c>
      <c r="AG52" s="79">
        <f>IF(VLOOKUP(CONCATENATE(AG$6," ",$D52),'-RÅDATA_KVARTAL-'!$A$4:$W$75,21)&gt;0,VLOOKUP(CONCATENATE(AG$6," ",$D52),'-RÅDATA_KVARTAL-'!$A$4:$W$75,21),"")</f>
        <v>16660.988235501653</v>
      </c>
      <c r="AH52" s="37" t="s">
        <v>165</v>
      </c>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16459.169108602353</v>
      </c>
      <c r="AF53" s="37" t="s">
        <v>247</v>
      </c>
      <c r="AG53" s="79">
        <f>IF(VLOOKUP(CONCATENATE(AG$6," ",$D53),'-RÅDATA_KVARTAL-'!$A$4:$W$75,21)&gt;0,VLOOKUP(CONCATENATE(AG$6," ",$D53),'-RÅDATA_KVARTAL-'!$A$4:$W$75,21),"")</f>
        <v>16792.491091409858</v>
      </c>
      <c r="AH53" s="37" t="s">
        <v>165</v>
      </c>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232</v>
      </c>
      <c r="C56" s="25"/>
      <c r="D56" s="25"/>
      <c r="E56" s="25"/>
      <c r="F56" s="25"/>
      <c r="G56" s="25"/>
      <c r="H56" s="25"/>
      <c r="I56" s="25"/>
      <c r="J56" s="25"/>
      <c r="K56" s="25"/>
      <c r="L56" s="25"/>
      <c r="M56" s="25"/>
      <c r="N56" s="25"/>
      <c r="O56" s="25"/>
      <c r="P56" s="25"/>
      <c r="Q56" s="25"/>
      <c r="R56" s="25"/>
      <c r="S56" s="25"/>
      <c r="T56" s="25"/>
      <c r="U56" s="25"/>
    </row>
    <row r="57" spans="2:43" x14ac:dyDescent="0.2">
      <c r="B57" s="74" t="s">
        <v>233</v>
      </c>
      <c r="C57" s="25"/>
      <c r="D57" s="25"/>
      <c r="E57" s="25"/>
      <c r="F57" s="25"/>
      <c r="G57" s="25"/>
      <c r="H57" s="25"/>
      <c r="I57" s="25"/>
      <c r="J57" s="25"/>
      <c r="K57" s="25"/>
      <c r="L57" s="25"/>
      <c r="M57" s="25"/>
      <c r="N57" s="25"/>
      <c r="O57" s="25"/>
      <c r="P57" s="25"/>
      <c r="Q57" s="25"/>
      <c r="R57" s="25"/>
      <c r="S57" s="25"/>
      <c r="T57" s="25"/>
      <c r="U57" s="25"/>
    </row>
  </sheetData>
  <mergeCells count="52">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156</v>
      </c>
    </row>
    <row r="2" spans="2:43" x14ac:dyDescent="0.2">
      <c r="B2" s="184" t="s">
        <v>174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9546.151598800112</v>
      </c>
      <c r="AD9" s="153"/>
      <c r="AE9" s="79">
        <f>IF(VLOOKUP(CONCATENATE(AE$6," ",$D9),'-RÅDATA_KVARTAL-'!$A$4:$W$75,14)&gt;0,VLOOKUP(CONCATENATE(AE$6," ",$D9),'-RÅDATA_KVARTAL-'!$A$4:$W$75,14),"")</f>
        <v>9017.273550281745</v>
      </c>
      <c r="AF9" s="37" t="s">
        <v>247</v>
      </c>
      <c r="AG9" s="79">
        <f>IF(VLOOKUP(CONCATENATE(AG$6," ",$D9),'-RÅDATA_KVARTAL-'!$A$4:$W$75,14)&gt;0,VLOOKUP(CONCATENATE(AG$6," ",$D9),'-RÅDATA_KVARTAL-'!$A$4:$W$75,14),"")</f>
        <v>9522.9593257828492</v>
      </c>
      <c r="AH9" s="37" t="s">
        <v>165</v>
      </c>
      <c r="AI9" s="79">
        <f>IF(VLOOKUP(CONCATENATE(AI$6," ",$D9),'-RÅDATA_KVARTAL-'!$A$4:$W$75,14)&gt;0,VLOOKUP(CONCATENATE(AI$6," ",$D9),'-RÅDATA_KVARTAL-'!$A$4:$W$75,14),"")</f>
        <v>9393.5923422485976</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8848.1155204323732</v>
      </c>
      <c r="AF10" s="37" t="s">
        <v>247</v>
      </c>
      <c r="AG10" s="79">
        <f>IF(VLOOKUP(CONCATENATE(AG$6," ",$D10),'-RÅDATA_KVARTAL-'!$A$4:$W$75,14)&gt;0,VLOOKUP(CONCATENATE(AG$6," ",$D10),'-RÅDATA_KVARTAL-'!$A$4:$W$75,14),"")</f>
        <v>9317.2515846673341</v>
      </c>
      <c r="AH10" s="37" t="s">
        <v>165</v>
      </c>
      <c r="AI10" s="79" t="str">
        <f>IF(VLOOKUP(CONCATENATE(AI$6," ",$D10),'-RÅDATA_KVARTAL-'!$A$4:$W$75,14)&gt;0,VLOOKUP(CONCATENATE(AI$6," ",$D10),'-RÅDATA_KVARTAL-'!$A$4:$W$75,14),"")</f>
        <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9281.9617570812661</v>
      </c>
      <c r="AF11" s="37" t="s">
        <v>247</v>
      </c>
      <c r="AG11" s="79">
        <f>IF(VLOOKUP(CONCATENATE(AG$6," ",$D11),'-RÅDATA_KVARTAL-'!$A$4:$W$75,14)&gt;0,VLOOKUP(CONCATENATE(AG$6," ",$D11),'-RÅDATA_KVARTAL-'!$A$4:$W$75,14),"")</f>
        <v>9061.0847337571722</v>
      </c>
      <c r="AH11" s="37" t="s">
        <v>165</v>
      </c>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9366.581956023314</v>
      </c>
      <c r="AF12" s="37" t="s">
        <v>247</v>
      </c>
      <c r="AG12" s="79">
        <f>IF(VLOOKUP(CONCATENATE(AG$6," ",$D12),'-RÅDATA_KVARTAL-'!$A$4:$W$75,14)&gt;0,VLOOKUP(CONCATENATE(AG$6," ",$D12),'-RÅDATA_KVARTAL-'!$A$4:$W$75,14),"")</f>
        <v>9429.9972368901963</v>
      </c>
      <c r="AH12" s="37" t="s">
        <v>165</v>
      </c>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37113.047450403414</v>
      </c>
      <c r="AD14" s="153"/>
      <c r="AE14" s="101">
        <f>SUM(AE9:AE12)</f>
        <v>36513.932783818702</v>
      </c>
      <c r="AF14" s="194" t="s">
        <v>247</v>
      </c>
      <c r="AG14" s="101">
        <f>SUM(AG9:AG12)</f>
        <v>37331.29288109755</v>
      </c>
      <c r="AH14" s="194" t="s">
        <v>165</v>
      </c>
      <c r="AI14" s="101">
        <f>SUM(AI9:AI12)</f>
        <v>9393.5923422485976</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16"/>
      <c r="AB17" s="16"/>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3304.2458250782138</v>
      </c>
      <c r="AF20" s="37" t="s">
        <v>247</v>
      </c>
      <c r="AG20" s="79">
        <f>IF(VLOOKUP(CONCATENATE(AG$6," ",$D20),'-RÅDATA_KVARTAL-'!$A$4:$W$75,15)&gt;0,VLOOKUP(CONCATENATE(AG$6," ",$D20),'-RÅDATA_KVARTAL-'!$A$4:$W$75,15),"")</f>
        <v>3360.3269841324764</v>
      </c>
      <c r="AH20" s="37" t="s">
        <v>165</v>
      </c>
      <c r="AI20" s="79">
        <f>IF(VLOOKUP(CONCATENATE(AI$6," ",$D20),'-RÅDATA_KVARTAL-'!$A$4:$W$75,15)&gt;0,VLOOKUP(CONCATENATE(AI$6," ",$D20),'-RÅDATA_KVARTAL-'!$A$4:$W$75,15),"")</f>
        <v>3361.0893287336175</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3230.749137707784</v>
      </c>
      <c r="AF21" s="37" t="s">
        <v>247</v>
      </c>
      <c r="AG21" s="79">
        <f>IF(VLOOKUP(CONCATENATE(AG$6," ",$D21),'-RÅDATA_KVARTAL-'!$A$4:$W$75,15)&gt;0,VLOOKUP(CONCATENATE(AG$6," ",$D21),'-RÅDATA_KVARTAL-'!$A$4:$W$75,15),"")</f>
        <v>3318.9460572115522</v>
      </c>
      <c r="AH21" s="37" t="s">
        <v>165</v>
      </c>
      <c r="AI21" s="79" t="str">
        <f>IF(VLOOKUP(CONCATENATE(AI$6," ",$D21),'-RÅDATA_KVARTAL-'!$A$4:$W$75,15)&gt;0,VLOOKUP(CONCATENATE(AI$6," ",$D21),'-RÅDATA_KVARTAL-'!$A$4:$W$75,15),"")</f>
        <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3266.2445686885158</v>
      </c>
      <c r="AF22" s="37" t="s">
        <v>247</v>
      </c>
      <c r="AG22" s="79">
        <f>IF(VLOOKUP(CONCATENATE(AG$6," ",$D22),'-RÅDATA_KVARTAL-'!$A$4:$W$75,15)&gt;0,VLOOKUP(CONCATENATE(AG$6," ",$D22),'-RÅDATA_KVARTAL-'!$A$4:$W$75,15),"")</f>
        <v>3257.730861061721</v>
      </c>
      <c r="AH22" s="37" t="s">
        <v>165</v>
      </c>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3327.5097291267639</v>
      </c>
      <c r="AF23" s="37" t="s">
        <v>247</v>
      </c>
      <c r="AG23" s="79">
        <f>IF(VLOOKUP(CONCATENATE(AG$6," ",$D23),'-RÅDATA_KVARTAL-'!$A$4:$W$75,15)&gt;0,VLOOKUP(CONCATENATE(AG$6," ",$D23),'-RÅDATA_KVARTAL-'!$A$4:$W$75,15),"")</f>
        <v>3518.716506014106</v>
      </c>
      <c r="AH23" s="37" t="s">
        <v>165</v>
      </c>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13128.749260601278</v>
      </c>
      <c r="AF25" s="194" t="s">
        <v>247</v>
      </c>
      <c r="AG25" s="101">
        <f>SUM(AG20:AG23)</f>
        <v>13455.720408419857</v>
      </c>
      <c r="AH25" s="194" t="s">
        <v>165</v>
      </c>
      <c r="AI25" s="101">
        <f>SUM(AI20:AI23)</f>
        <v>3361.0893287336175</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157</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38670.064455952604</v>
      </c>
      <c r="AD41" s="146"/>
      <c r="AE41" s="79">
        <f>IF(VLOOKUP(CONCATENATE(AE$6," ",$D41),'-RÅDATA_KVARTAL-'!$A$4:$AC$75,28)&gt;0,VLOOKUP(CONCATENATE(AE$6," ",$D41),'-RÅDATA_KVARTAL-'!$A$4:$AC$75,28),"")</f>
        <v>36584.169401885047</v>
      </c>
      <c r="AF41" s="37" t="s">
        <v>247</v>
      </c>
      <c r="AG41" s="79">
        <f>IF(VLOOKUP(CONCATENATE(AG$6," ",$D41),'-RÅDATA_KVARTAL-'!$A$4:$AC$75,28)&gt;0,VLOOKUP(CONCATENATE(AG$6," ",$D41),'-RÅDATA_KVARTAL-'!$A$4:$AC$75,28),"")</f>
        <v>37019.618559319802</v>
      </c>
      <c r="AH41" s="37" t="s">
        <v>165</v>
      </c>
      <c r="AI41" s="79">
        <f>IF(VLOOKUP(CONCATENATE(AI$6," ",$D41),'-RÅDATA_KVARTAL-'!$A$4:$AC$75,28)&gt;0,VLOOKUP(CONCATENATE(AI$6," ",$D41),'-RÅDATA_KVARTAL-'!$A$4:$AC$75,28),"")</f>
        <v>37201.925897563298</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37726.157926159198</v>
      </c>
      <c r="AD42" s="146"/>
      <c r="AE42" s="79">
        <f>IF(VLOOKUP(CONCATENATE(AE$6," ",$D42),'-RÅDATA_KVARTAL-'!$A$4:$AC$75,28)&gt;0,VLOOKUP(CONCATENATE(AE$6," ",$D42),'-RÅDATA_KVARTAL-'!$A$4:$AC$75,28),"")</f>
        <v>35852.091115843599</v>
      </c>
      <c r="AF42" s="37" t="s">
        <v>247</v>
      </c>
      <c r="AG42" s="79">
        <f>IF(VLOOKUP(CONCATENATE(AG$6," ",$D42),'-RÅDATA_KVARTAL-'!$A$4:$AC$75,28)&gt;0,VLOOKUP(CONCATENATE(AG$6," ",$D42),'-RÅDATA_KVARTAL-'!$A$4:$AC$75,28),"")</f>
        <v>37488.754623554763</v>
      </c>
      <c r="AH42" s="37" t="s">
        <v>165</v>
      </c>
      <c r="AI42" s="79" t="str">
        <f>IF(VLOOKUP(CONCATENATE(AI$6," ",$D42),'-RÅDATA_KVARTAL-'!$A$4:$AC$75,28)&gt;0,VLOOKUP(CONCATENATE(AI$6," ",$D42),'-RÅDATA_KVARTAL-'!$A$4:$AC$75,28),"")</f>
        <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37591.333184822768</v>
      </c>
      <c r="AD43" s="146"/>
      <c r="AE43" s="79">
        <f>IF(VLOOKUP(CONCATENATE(AE$6," ",$D43),'-RÅDATA_KVARTAL-'!$A$4:$AC$75,28)&gt;0,VLOOKUP(CONCATENATE(AE$6," ",$D43),'-RÅDATA_KVARTAL-'!$A$4:$AC$75,28),"")</f>
        <v>36159.55154895848</v>
      </c>
      <c r="AF43" s="37" t="s">
        <v>247</v>
      </c>
      <c r="AG43" s="79">
        <f>IF(VLOOKUP(CONCATENATE(AG$6," ",$D43),'-RÅDATA_KVARTAL-'!$A$4:$AC$75,28)&gt;0,VLOOKUP(CONCATENATE(AG$6," ",$D43),'-RÅDATA_KVARTAL-'!$A$4:$AC$75,28),"")</f>
        <v>37267.877600230669</v>
      </c>
      <c r="AH43" s="37" t="s">
        <v>165</v>
      </c>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37113.047450403414</v>
      </c>
      <c r="AD44" s="146"/>
      <c r="AE44" s="79">
        <f>IF(VLOOKUP(CONCATENATE(AE$6," ",$D44),'-RÅDATA_KVARTAL-'!$A$4:$AC$75,28)&gt;0,VLOOKUP(CONCATENATE(AE$6," ",$D44),'-RÅDATA_KVARTAL-'!$A$4:$AC$75,28),"")</f>
        <v>36513.932783818702</v>
      </c>
      <c r="AF44" s="37" t="s">
        <v>247</v>
      </c>
      <c r="AG44" s="79">
        <f>IF(VLOOKUP(CONCATENATE(AG$6," ",$D44),'-RÅDATA_KVARTAL-'!$A$4:$AC$75,28)&gt;0,VLOOKUP(CONCATENATE(AG$6," ",$D44),'-RÅDATA_KVARTAL-'!$A$4:$AC$75,28),"")</f>
        <v>37331.29288109755</v>
      </c>
      <c r="AH44" s="37" t="s">
        <v>165</v>
      </c>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16"/>
      <c r="AB47" s="16"/>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13570.352083204449</v>
      </c>
      <c r="AF50" s="37" t="s">
        <v>247</v>
      </c>
      <c r="AG50" s="79">
        <f>IF(VLOOKUP(CONCATENATE(AG$6," ",$D50),'-RÅDATA_KVARTAL-'!$A$4:$AC$75,29)&gt;0,VLOOKUP(CONCATENATE(AG$6," ",$D50),'-RÅDATA_KVARTAL-'!$A$4:$AC$75,29),"")</f>
        <v>13184.83041965554</v>
      </c>
      <c r="AH50" s="37" t="s">
        <v>165</v>
      </c>
      <c r="AI50" s="79">
        <f>IF(VLOOKUP(CONCATENATE(AI$6," ",$D50),'-RÅDATA_KVARTAL-'!$A$4:$AC$75,29)&gt;0,VLOOKUP(CONCATENATE(AI$6," ",$D50),'-RÅDATA_KVARTAL-'!$A$4:$AC$75,29),"")</f>
        <v>13456.482753020999</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13212.781399630103</v>
      </c>
      <c r="AF51" s="37" t="s">
        <v>247</v>
      </c>
      <c r="AG51" s="79">
        <f>IF(VLOOKUP(CONCATENATE(AG$6," ",$D51),'-RÅDATA_KVARTAL-'!$A$4:$AC$75,29)&gt;0,VLOOKUP(CONCATENATE(AG$6," ",$D51),'-RÅDATA_KVARTAL-'!$A$4:$AC$75,29),"")</f>
        <v>13273.027339159307</v>
      </c>
      <c r="AH51" s="37" t="s">
        <v>165</v>
      </c>
      <c r="AI51" s="79" t="str">
        <f>IF(VLOOKUP(CONCATENATE(AI$6," ",$D51),'-RÅDATA_KVARTAL-'!$A$4:$AC$75,29)&gt;0,VLOOKUP(CONCATENATE(AI$6," ",$D51),'-RÅDATA_KVARTAL-'!$A$4:$AC$75,29),"")</f>
        <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13122.548032522915</v>
      </c>
      <c r="AF52" s="37" t="s">
        <v>247</v>
      </c>
      <c r="AG52" s="79">
        <f>IF(VLOOKUP(CONCATENATE(AG$6," ",$D52),'-RÅDATA_KVARTAL-'!$A$4:$AC$75,29)&gt;0,VLOOKUP(CONCATENATE(AG$6," ",$D52),'-RÅDATA_KVARTAL-'!$A$4:$AC$75,29),"")</f>
        <v>13264.513631532514</v>
      </c>
      <c r="AH52" s="37" t="s">
        <v>165</v>
      </c>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13128.749260601278</v>
      </c>
      <c r="AF53" s="37" t="s">
        <v>247</v>
      </c>
      <c r="AG53" s="79">
        <f>IF(VLOOKUP(CONCATENATE(AG$6," ",$D53),'-RÅDATA_KVARTAL-'!$A$4:$AC$75,29)&gt;0,VLOOKUP(CONCATENATE(AG$6," ",$D53),'-RÅDATA_KVARTAL-'!$A$4:$AC$75,29),"")</f>
        <v>13455.720408419857</v>
      </c>
      <c r="AH53" s="37" t="s">
        <v>165</v>
      </c>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158</v>
      </c>
    </row>
    <row r="2" spans="2:43" x14ac:dyDescent="0.2">
      <c r="B2" s="184" t="s">
        <v>176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7054.9438933573247</v>
      </c>
      <c r="AF9" s="37" t="s">
        <v>247</v>
      </c>
      <c r="AG9" s="79">
        <f>IF(VLOOKUP(CONCATENATE(AG$6," ",$D9),'-RÅDATA_KVARTAL-'!$A$4:$W$75,10)&gt;0,VLOOKUP(CONCATENATE(AG$6," ",$D9),'-RÅDATA_KVARTAL-'!$A$4:$W$75,10),"")</f>
        <v>7623.8460149907578</v>
      </c>
      <c r="AH9" s="37" t="s">
        <v>165</v>
      </c>
      <c r="AI9" s="79">
        <f>IF(VLOOKUP(CONCATENATE(AI$6," ",$D9),'-RÅDATA_KVARTAL-'!$A$4:$W$75,10)&gt;0,VLOOKUP(CONCATENATE(AI$6," ",$D9),'-RÅDATA_KVARTAL-'!$A$4:$W$75,10),"")</f>
        <v>7452.3861767723902</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7251.9299203289693</v>
      </c>
      <c r="AF10" s="37" t="s">
        <v>247</v>
      </c>
      <c r="AG10" s="79">
        <f>IF(VLOOKUP(CONCATENATE(AG$6," ",$D10),'-RÅDATA_KVARTAL-'!$A$4:$W$75,10)&gt;0,VLOOKUP(CONCATENATE(AG$6," ",$D10),'-RÅDATA_KVARTAL-'!$A$4:$W$75,10),"")</f>
        <v>7787.9274088948268</v>
      </c>
      <c r="AH10" s="37" t="s">
        <v>165</v>
      </c>
      <c r="AI10" s="79" t="str">
        <f>IF(VLOOKUP(CONCATENATE(AI$6," ",$D10),'-RÅDATA_KVARTAL-'!$A$4:$W$75,10)&gt;0,VLOOKUP(CONCATENATE(AI$6," ",$D10),'-RÅDATA_KVARTAL-'!$A$4:$W$75,10),"")</f>
        <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7780.9965062270157</v>
      </c>
      <c r="AF11" s="37" t="s">
        <v>247</v>
      </c>
      <c r="AG11" s="79">
        <f>IF(VLOOKUP(CONCATENATE(AG$6," ",$D11),'-RÅDATA_KVARTAL-'!$A$4:$W$75,10)&gt;0,VLOOKUP(CONCATENATE(AG$6," ",$D11),'-RÅDATA_KVARTAL-'!$A$4:$W$75,10),"")</f>
        <v>7518.5786204256083</v>
      </c>
      <c r="AH11" s="37" t="s">
        <v>165</v>
      </c>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8444.7746804389244</v>
      </c>
      <c r="AF12" s="37" t="s">
        <v>247</v>
      </c>
      <c r="AG12" s="79">
        <f>IF(VLOOKUP(CONCATENATE(AG$6," ",$D12),'-RÅDATA_KVARTAL-'!$A$4:$W$75,10)&gt;0,VLOOKUP(CONCATENATE(AG$6," ",$D12),'-RÅDATA_KVARTAL-'!$A$4:$W$75,10),"")</f>
        <v>7773.2445646888063</v>
      </c>
      <c r="AH12" s="37" t="s">
        <v>165</v>
      </c>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30532.645000352233</v>
      </c>
      <c r="AF14" s="194" t="s">
        <v>247</v>
      </c>
      <c r="AG14" s="101">
        <f>SUM(AG9:AG12)</f>
        <v>30703.596609</v>
      </c>
      <c r="AH14" s="194" t="s">
        <v>165</v>
      </c>
      <c r="AI14" s="101">
        <f>SUM(AI9:AI12)</f>
        <v>7452.3861767723902</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16"/>
      <c r="AB17" s="16"/>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1923.4023104055022</v>
      </c>
      <c r="AF20" s="37" t="s">
        <v>247</v>
      </c>
      <c r="AG20" s="79">
        <f>IF(VLOOKUP(CONCATENATE(AG$6," ",$D20),'-RÅDATA_KVARTAL-'!$A$4:$W$75,11)&gt;0,VLOOKUP(CONCATENATE(AG$6," ",$D20),'-RÅDATA_KVARTAL-'!$A$4:$W$75,11),"")</f>
        <v>2004.2507377635739</v>
      </c>
      <c r="AH20" s="37" t="s">
        <v>165</v>
      </c>
      <c r="AI20" s="79">
        <f>IF(VLOOKUP(CONCATENATE(AI$6," ",$D20),'-RÅDATA_KVARTAL-'!$A$4:$W$75,11)&gt;0,VLOOKUP(CONCATENATE(AI$6," ",$D20),'-RÅDATA_KVARTAL-'!$A$4:$W$75,11),"")</f>
        <v>1904.2801870111832</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1931.0225659196922</v>
      </c>
      <c r="AF21" s="37" t="s">
        <v>247</v>
      </c>
      <c r="AG21" s="79">
        <f>IF(VLOOKUP(CONCATENATE(AG$6," ",$D21),'-RÅDATA_KVARTAL-'!$A$4:$W$75,11)&gt;0,VLOOKUP(CONCATENATE(AG$6," ",$D21),'-RÅDATA_KVARTAL-'!$A$4:$W$75,11),"")</f>
        <v>2078.5292041963176</v>
      </c>
      <c r="AH21" s="37" t="s">
        <v>165</v>
      </c>
      <c r="AI21" s="79" t="str">
        <f>IF(VLOOKUP(CONCATENATE(AI$6," ",$D21),'-RÅDATA_KVARTAL-'!$A$4:$W$75,11)&gt;0,VLOOKUP(CONCATENATE(AI$6," ",$D21),'-RÅDATA_KVARTAL-'!$A$4:$W$75,11),"")</f>
        <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1844.7684594152872</v>
      </c>
      <c r="AF22" s="37" t="s">
        <v>247</v>
      </c>
      <c r="AG22" s="79">
        <f>IF(VLOOKUP(CONCATENATE(AG$6," ",$D22),'-RÅDATA_KVARTAL-'!$A$4:$W$75,11)&gt;0,VLOOKUP(CONCATENATE(AG$6," ",$D22),'-RÅDATA_KVARTAL-'!$A$4:$W$75,11),"")</f>
        <v>1768.9979117486491</v>
      </c>
      <c r="AH22" s="37" t="s">
        <v>165</v>
      </c>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2142.0319150605947</v>
      </c>
      <c r="AF23" s="37" t="s">
        <v>247</v>
      </c>
      <c r="AG23" s="79">
        <f>IF(VLOOKUP(CONCATENATE(AG$6," ",$D23),'-RÅDATA_KVARTAL-'!$A$4:$W$75,11)&gt;0,VLOOKUP(CONCATENATE(AG$6," ",$D23),'-RÅDATA_KVARTAL-'!$A$4:$W$75,11),"")</f>
        <v>1988.8301569814596</v>
      </c>
      <c r="AH23" s="37" t="s">
        <v>165</v>
      </c>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7841.2252508010761</v>
      </c>
      <c r="AF25" s="194" t="s">
        <v>247</v>
      </c>
      <c r="AG25" s="101">
        <f>SUM(AG20:AG23)</f>
        <v>7840.6080106899999</v>
      </c>
      <c r="AH25" s="194" t="s">
        <v>165</v>
      </c>
      <c r="AI25" s="101">
        <f>SUM(AI20:AI23)</f>
        <v>1904.2801870111832</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219</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159</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28349.008482273548</v>
      </c>
      <c r="AF41" s="37" t="s">
        <v>247</v>
      </c>
      <c r="AG41" s="79">
        <f>IF(VLOOKUP(CONCATENATE(AG$6," ",$D41),'-RÅDATA_KVARTAL-'!$A$4:$AC$75,24)&gt;0,VLOOKUP(CONCATENATE(AG$6," ",$D41),'-RÅDATA_KVARTAL-'!$A$4:$AC$75,24),"")</f>
        <v>31101.547121985666</v>
      </c>
      <c r="AH41" s="37" t="s">
        <v>165</v>
      </c>
      <c r="AI41" s="79">
        <f>IF(VLOOKUP(CONCATENATE(AI$6," ",$D41),'-RÅDATA_KVARTAL-'!$A$4:$AC$75,24)&gt;0,VLOOKUP(CONCATENATE(AI$6," ",$D41),'-RÅDATA_KVARTAL-'!$A$4:$AC$75,24),"")</f>
        <v>30532.136770781632</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29393.208518559401</v>
      </c>
      <c r="AF42" s="37" t="s">
        <v>247</v>
      </c>
      <c r="AG42" s="79">
        <f>IF(VLOOKUP(CONCATENATE(AG$6," ",$D42),'-RÅDATA_KVARTAL-'!$A$4:$AC$75,24)&gt;0,VLOOKUP(CONCATENATE(AG$6," ",$D42),'-RÅDATA_KVARTAL-'!$A$4:$AC$75,24),"")</f>
        <v>31637.544610551526</v>
      </c>
      <c r="AH42" s="37" t="s">
        <v>165</v>
      </c>
      <c r="AI42" s="79" t="str">
        <f>IF(VLOOKUP(CONCATENATE(AI$6," ",$D42),'-RÅDATA_KVARTAL-'!$A$4:$AC$75,24)&gt;0,VLOOKUP(CONCATENATE(AI$6," ",$D42),'-RÅDATA_KVARTAL-'!$A$4:$AC$75,24),"")</f>
        <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29645.232760761301</v>
      </c>
      <c r="AF43" s="37" t="s">
        <v>247</v>
      </c>
      <c r="AG43" s="79">
        <f>IF(VLOOKUP(CONCATENATE(AG$6," ",$D43),'-RÅDATA_KVARTAL-'!$A$4:$AC$75,24)&gt;0,VLOOKUP(CONCATENATE(AG$6," ",$D43),'-RÅDATA_KVARTAL-'!$A$4:$AC$75,24),"")</f>
        <v>31375.126724750116</v>
      </c>
      <c r="AH43" s="37" t="s">
        <v>165</v>
      </c>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30532.645000352233</v>
      </c>
      <c r="AF44" s="37" t="s">
        <v>247</v>
      </c>
      <c r="AG44" s="79">
        <f>IF(VLOOKUP(CONCATENATE(AG$6," ",$D44),'-RÅDATA_KVARTAL-'!$A$4:$AC$75,24)&gt;0,VLOOKUP(CONCATENATE(AG$6," ",$D44),'-RÅDATA_KVARTAL-'!$A$4:$AC$75,24),"")</f>
        <v>30703.596609</v>
      </c>
      <c r="AH44" s="37" t="s">
        <v>165</v>
      </c>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16"/>
      <c r="AB47" s="16"/>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7930.2114857730712</v>
      </c>
      <c r="AF50" s="37" t="s">
        <v>247</v>
      </c>
      <c r="AG50" s="79">
        <f>IF(VLOOKUP(CONCATENATE(AG$6," ",$D50),'-RÅDATA_KVARTAL-'!$A$4:$AC$75,25)&gt;0,VLOOKUP(CONCATENATE(AG$6," ",$D50),'-RÅDATA_KVARTAL-'!$A$4:$AC$75,25),"")</f>
        <v>7922.0736781591477</v>
      </c>
      <c r="AH50" s="37" t="s">
        <v>165</v>
      </c>
      <c r="AI50" s="79">
        <f>IF(VLOOKUP(CONCATENATE(AI$6," ",$D50),'-RÅDATA_KVARTAL-'!$A$4:$AC$75,25)&gt;0,VLOOKUP(CONCATENATE(AI$6," ",$D50),'-RÅDATA_KVARTAL-'!$A$4:$AC$75,25),"")</f>
        <v>7740.6374599376095</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7928.2467100985141</v>
      </c>
      <c r="AF51" s="37" t="s">
        <v>247</v>
      </c>
      <c r="AG51" s="79">
        <f>IF(VLOOKUP(CONCATENATE(AG$6," ",$D51),'-RÅDATA_KVARTAL-'!$A$4:$AC$75,25)&gt;0,VLOOKUP(CONCATENATE(AG$6," ",$D51),'-RÅDATA_KVARTAL-'!$A$4:$AC$75,25),"")</f>
        <v>8069.5803164357731</v>
      </c>
      <c r="AH51" s="37" t="s">
        <v>165</v>
      </c>
      <c r="AI51" s="79" t="str">
        <f>IF(VLOOKUP(CONCATENATE(AI$6," ",$D51),'-RÅDATA_KVARTAL-'!$A$4:$AC$75,25)&gt;0,VLOOKUP(CONCATENATE(AI$6," ",$D51),'-RÅDATA_KVARTAL-'!$A$4:$AC$75,25),"")</f>
        <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7752.915469003342</v>
      </c>
      <c r="AF52" s="37" t="s">
        <v>247</v>
      </c>
      <c r="AG52" s="79">
        <f>IF(VLOOKUP(CONCATENATE(AG$6," ",$D52),'-RÅDATA_KVARTAL-'!$A$4:$AC$75,25)&gt;0,VLOOKUP(CONCATENATE(AG$6," ",$D52),'-RÅDATA_KVARTAL-'!$A$4:$AC$75,25),"")</f>
        <v>7993.8097687691352</v>
      </c>
      <c r="AH52" s="37" t="s">
        <v>165</v>
      </c>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7841.2252508010761</v>
      </c>
      <c r="AF53" s="37" t="s">
        <v>247</v>
      </c>
      <c r="AG53" s="79">
        <f>IF(VLOOKUP(CONCATENATE(AG$6," ",$D53),'-RÅDATA_KVARTAL-'!$A$4:$AC$75,25)&gt;0,VLOOKUP(CONCATENATE(AG$6," ",$D53),'-RÅDATA_KVARTAL-'!$A$4:$AC$75,25),"")</f>
        <v>7840.6080106899999</v>
      </c>
      <c r="AH53" s="37" t="s">
        <v>165</v>
      </c>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232</v>
      </c>
      <c r="C56" s="25"/>
      <c r="D56" s="25"/>
      <c r="E56" s="25"/>
      <c r="F56" s="25"/>
      <c r="G56" s="25"/>
      <c r="H56" s="25"/>
      <c r="I56" s="25"/>
      <c r="J56" s="25"/>
      <c r="K56" s="25"/>
      <c r="L56" s="25"/>
      <c r="M56" s="25"/>
      <c r="N56" s="25"/>
      <c r="O56" s="25"/>
      <c r="P56" s="25"/>
      <c r="Q56" s="25"/>
      <c r="R56" s="25"/>
      <c r="S56" s="25"/>
      <c r="T56" s="25"/>
      <c r="U56" s="25"/>
    </row>
    <row r="57" spans="2:43" x14ac:dyDescent="0.2">
      <c r="B57" s="74" t="s">
        <v>233</v>
      </c>
      <c r="C57" s="25"/>
      <c r="D57" s="25"/>
      <c r="E57" s="25"/>
      <c r="F57" s="25"/>
      <c r="G57" s="25"/>
      <c r="H57" s="25"/>
      <c r="I57" s="25"/>
      <c r="J57" s="25"/>
      <c r="K57" s="25"/>
      <c r="L57" s="25"/>
      <c r="M57" s="25"/>
      <c r="N57" s="25"/>
      <c r="O57" s="25"/>
      <c r="P57" s="25"/>
      <c r="Q57" s="25"/>
      <c r="R57" s="25"/>
      <c r="S57" s="25"/>
      <c r="T57" s="25"/>
      <c r="U57" s="25"/>
    </row>
  </sheetData>
  <mergeCells count="52">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160</v>
      </c>
      <c r="C1" s="22"/>
      <c r="D1" s="23"/>
      <c r="E1" s="23"/>
      <c r="F1" s="23"/>
      <c r="G1" s="23"/>
      <c r="H1" s="23"/>
      <c r="I1" s="23"/>
      <c r="J1" s="23"/>
      <c r="K1" s="23"/>
      <c r="L1" s="23"/>
      <c r="M1" s="23"/>
      <c r="N1" s="23"/>
      <c r="O1" s="23"/>
      <c r="P1" s="23"/>
      <c r="Q1" s="23"/>
      <c r="R1" s="23"/>
    </row>
    <row r="2" spans="2:43" x14ac:dyDescent="0.2">
      <c r="B2" s="184" t="s">
        <v>178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6772.1055502817462</v>
      </c>
      <c r="AF9" s="37" t="s">
        <v>247</v>
      </c>
      <c r="AG9" s="79">
        <f>IF(VLOOKUP(CONCATENATE(AG$6," ",$D9),'-RÅDATA_KVARTAL-'!$A$4:$W$75,16)&gt;0,VLOOKUP(CONCATENATE(AG$6," ",$D9),'-RÅDATA_KVARTAL-'!$A$4:$W$75,16),"")</f>
        <v>7378.623325782849</v>
      </c>
      <c r="AH9" s="37" t="s">
        <v>165</v>
      </c>
      <c r="AI9" s="79">
        <f>IF(VLOOKUP(CONCATENATE(AI$6," ",$D9),'-RÅDATA_KVARTAL-'!$A$4:$W$75,16)&gt;0,VLOOKUP(CONCATENATE(AI$6," ",$D9),'-RÅDATA_KVARTAL-'!$A$4:$W$75,16),"")</f>
        <v>7227.8129822485971</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6666.7030204323737</v>
      </c>
      <c r="AF10" s="37" t="s">
        <v>247</v>
      </c>
      <c r="AG10" s="79">
        <f>IF(VLOOKUP(CONCATENATE(AG$6," ",$D10),'-RÅDATA_KVARTAL-'!$A$4:$W$75,16)&gt;0,VLOOKUP(CONCATENATE(AG$6," ",$D10),'-RÅDATA_KVARTAL-'!$A$4:$W$75,16),"")</f>
        <v>7035.5665846673328</v>
      </c>
      <c r="AH10" s="37" t="s">
        <v>165</v>
      </c>
      <c r="AI10" s="79" t="str">
        <f>IF(VLOOKUP(CONCATENATE(AI$6," ",$D10),'-RÅDATA_KVARTAL-'!$A$4:$W$75,16)&gt;0,VLOOKUP(CONCATENATE(AI$6," ",$D10),'-RÅDATA_KVARTAL-'!$A$4:$W$75,16),"")</f>
        <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6425.0503239663849</v>
      </c>
      <c r="AD11" s="153"/>
      <c r="AE11" s="79">
        <f>IF(VLOOKUP(CONCATENATE(AE$6," ",$D11),'-RÅDATA_KVARTAL-'!$A$4:$W$75,16)&gt;0,VLOOKUP(CONCATENATE(AE$6," ",$D11),'-RÅDATA_KVARTAL-'!$A$4:$W$75,16),"")</f>
        <v>6511.2807570812656</v>
      </c>
      <c r="AF11" s="37" t="s">
        <v>247</v>
      </c>
      <c r="AG11" s="79">
        <f>IF(VLOOKUP(CONCATENATE(AG$6," ",$D11),'-RÅDATA_KVARTAL-'!$A$4:$W$75,16)&gt;0,VLOOKUP(CONCATENATE(AG$6," ",$D11),'-RÅDATA_KVARTAL-'!$A$4:$W$75,16),"")</f>
        <v>6343.8417337571709</v>
      </c>
      <c r="AH11" s="37" t="s">
        <v>165</v>
      </c>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6472.2927211630995</v>
      </c>
      <c r="AD12" s="153"/>
      <c r="AE12" s="79">
        <f>IF(VLOOKUP(CONCATENATE(AE$6," ",$D12),'-RÅDATA_KVARTAL-'!$A$4:$W$75,16)&gt;0,VLOOKUP(CONCATENATE(AE$6," ",$D12),'-RÅDATA_KVARTAL-'!$A$4:$W$75,16),"")</f>
        <v>6640.2359560233153</v>
      </c>
      <c r="AF12" s="37" t="s">
        <v>247</v>
      </c>
      <c r="AG12" s="79">
        <f>IF(VLOOKUP(CONCATENATE(AG$6," ",$D12),'-RÅDATA_KVARTAL-'!$A$4:$W$75,16)&gt;0,VLOOKUP(CONCATENATE(AG$6," ",$D12),'-RÅDATA_KVARTAL-'!$A$4:$W$75,16),"")</f>
        <v>6746.7652368901954</v>
      </c>
      <c r="AH12" s="37" t="s">
        <v>165</v>
      </c>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26590.325283818704</v>
      </c>
      <c r="AF14" s="194" t="s">
        <v>247</v>
      </c>
      <c r="AG14" s="101">
        <f>SUM(AG9:AG12)</f>
        <v>27504.796881097547</v>
      </c>
      <c r="AH14" s="194" t="s">
        <v>165</v>
      </c>
      <c r="AI14" s="101">
        <f>SUM(AI9:AI12)</f>
        <v>7227.8129822485971</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92"/>
      <c r="AB17" s="92"/>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3195.2629516403122</v>
      </c>
      <c r="AD20" s="153"/>
      <c r="AE20" s="79">
        <f>IF(VLOOKUP(CONCATENATE(AE$6," ",$D20),'-RÅDATA_KVARTAL-'!$A$4:$W$75,17)&gt;0,VLOOKUP(CONCATENATE(AE$6," ",$D20),'-RÅDATA_KVARTAL-'!$A$4:$W$75,17),"")</f>
        <v>2909.3848122782138</v>
      </c>
      <c r="AF20" s="37" t="s">
        <v>247</v>
      </c>
      <c r="AG20" s="79">
        <f>IF(VLOOKUP(CONCATENATE(AG$6," ",$D20),'-RÅDATA_KVARTAL-'!$A$4:$W$75,17)&gt;0,VLOOKUP(CONCATENATE(AG$6," ",$D20),'-RÅDATA_KVARTAL-'!$A$4:$W$75,17),"")</f>
        <v>2974.5711610324765</v>
      </c>
      <c r="AH20" s="37" t="s">
        <v>165</v>
      </c>
      <c r="AI20" s="79">
        <f>IF(VLOOKUP(CONCATENATE(AI$6," ",$D20),'-RÅDATA_KVARTAL-'!$A$4:$W$75,17)&gt;0,VLOOKUP(CONCATENATE(AI$6," ",$D20),'-RÅDATA_KVARTAL-'!$A$4:$W$75,17),"")</f>
        <v>2971.4759474026177</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2822.7485634077839</v>
      </c>
      <c r="AF21" s="37" t="s">
        <v>247</v>
      </c>
      <c r="AG21" s="79">
        <f>IF(VLOOKUP(CONCATENATE(AG$6," ",$D21),'-RÅDATA_KVARTAL-'!$A$4:$W$75,17)&gt;0,VLOOKUP(CONCATENATE(AG$6," ",$D21),'-RÅDATA_KVARTAL-'!$A$4:$W$75,17),"")</f>
        <v>2905.9457569115525</v>
      </c>
      <c r="AH21" s="37" t="s">
        <v>165</v>
      </c>
      <c r="AI21" s="79" t="str">
        <f>IF(VLOOKUP(CONCATENATE(AI$6," ",$D21),'-RÅDATA_KVARTAL-'!$A$4:$W$75,17)&gt;0,VLOOKUP(CONCATENATE(AI$6," ",$D21),'-RÅDATA_KVARTAL-'!$A$4:$W$75,17),"")</f>
        <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2883.9190502957031</v>
      </c>
      <c r="AD22" s="153"/>
      <c r="AE22" s="79">
        <f>IF(VLOOKUP(CONCATENATE(AE$6," ",$D22),'-RÅDATA_KVARTAL-'!$A$4:$W$75,17)&gt;0,VLOOKUP(CONCATENATE(AE$6," ",$D22),'-RÅDATA_KVARTAL-'!$A$4:$W$75,17),"")</f>
        <v>2747.1642974885158</v>
      </c>
      <c r="AF22" s="37" t="s">
        <v>247</v>
      </c>
      <c r="AG22" s="79">
        <f>IF(VLOOKUP(CONCATENATE(AG$6," ",$D22),'-RÅDATA_KVARTAL-'!$A$4:$W$75,17)&gt;0,VLOOKUP(CONCATENATE(AG$6," ",$D22),'-RÅDATA_KVARTAL-'!$A$4:$W$75,17),"")</f>
        <v>2743.3449061617212</v>
      </c>
      <c r="AH22" s="37" t="s">
        <v>165</v>
      </c>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2883.4337905484026</v>
      </c>
      <c r="AD23" s="153"/>
      <c r="AE23" s="79">
        <f>IF(VLOOKUP(CONCATENATE(AE$6," ",$D23),'-RÅDATA_KVARTAL-'!$A$4:$W$75,17)&gt;0,VLOOKUP(CONCATENATE(AE$6," ",$D23),'-RÅDATA_KVARTAL-'!$A$4:$W$75,17),"")</f>
        <v>2841.491463926764</v>
      </c>
      <c r="AF23" s="37" t="s">
        <v>247</v>
      </c>
      <c r="AG23" s="79">
        <f>IF(VLOOKUP(CONCATENATE(AG$6," ",$D23),'-RÅDATA_KVARTAL-'!$A$4:$W$75,17)&gt;0,VLOOKUP(CONCATENATE(AG$6," ",$D23),'-RÅDATA_KVARTAL-'!$A$4:$W$75,17),"")</f>
        <v>3037.2136385141062</v>
      </c>
      <c r="AH23" s="37" t="s">
        <v>165</v>
      </c>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11320.789137101277</v>
      </c>
      <c r="AF25" s="194" t="s">
        <v>247</v>
      </c>
      <c r="AG25" s="101">
        <f>SUM(AG20:AG23)</f>
        <v>11661.075462619856</v>
      </c>
      <c r="AH25" s="194" t="s">
        <v>165</v>
      </c>
      <c r="AI25" s="101">
        <f>SUM(AI20:AI23)</f>
        <v>2971.4759474026177</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161</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179</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26646.982401885052</v>
      </c>
      <c r="AF41" s="37" t="s">
        <v>247</v>
      </c>
      <c r="AG41" s="79">
        <f>IF(VLOOKUP(CONCATENATE(AG$6," ",$D41),'-RÅDATA_KVARTAL-'!$A$4:$AE$75,30)&gt;0,VLOOKUP(CONCATENATE(AG$6," ",$D41),'-RÅDATA_KVARTAL-'!$A$4:$AE$75,30),"")</f>
        <v>27196.843059319806</v>
      </c>
      <c r="AH41" s="37" t="s">
        <v>165</v>
      </c>
      <c r="AI41" s="79">
        <f>IF(VLOOKUP(CONCATENATE(AI$6," ",$D41),'-RÅDATA_KVARTAL-'!$A$4:$AE$75,30)&gt;0,VLOOKUP(CONCATENATE(AI$6," ",$D41),'-RÅDATA_KVARTAL-'!$A$4:$AE$75,30),"")</f>
        <v>27353.986537563294</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26336.151615843606</v>
      </c>
      <c r="AF42" s="37" t="s">
        <v>247</v>
      </c>
      <c r="AG42" s="79">
        <f>IF(VLOOKUP(CONCATENATE(AG$6," ",$D42),'-RÅDATA_KVARTAL-'!$A$4:$AE$75,30)&gt;0,VLOOKUP(CONCATENATE(AG$6," ",$D42),'-RÅDATA_KVARTAL-'!$A$4:$AE$75,30),"")</f>
        <v>27565.706623554765</v>
      </c>
      <c r="AH42" s="37" t="s">
        <v>165</v>
      </c>
      <c r="AI42" s="79" t="str">
        <f>IF(VLOOKUP(CONCATENATE(AI$6," ",$D42),'-RÅDATA_KVARTAL-'!$A$4:$AE$75,30)&gt;0,VLOOKUP(CONCATENATE(AI$6," ",$D42),'-RÅDATA_KVARTAL-'!$A$4:$AE$75,30),"")</f>
        <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26422.382048958487</v>
      </c>
      <c r="AF43" s="37" t="s">
        <v>247</v>
      </c>
      <c r="AG43" s="79">
        <f>IF(VLOOKUP(CONCATENATE(AG$6," ",$D43),'-RÅDATA_KVARTAL-'!$A$4:$AE$75,30)&gt;0,VLOOKUP(CONCATENATE(AG$6," ",$D43),'-RÅDATA_KVARTAL-'!$A$4:$AE$75,30),"")</f>
        <v>27398.267600230665</v>
      </c>
      <c r="AH43" s="37" t="s">
        <v>165</v>
      </c>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26590.325283818704</v>
      </c>
      <c r="AF44" s="37" t="s">
        <v>247</v>
      </c>
      <c r="AG44" s="79">
        <f>IF(VLOOKUP(CONCATENATE(AG$6," ",$D44),'-RÅDATA_KVARTAL-'!$A$4:$AE$75,30)&gt;0,VLOOKUP(CONCATENATE(AG$6," ",$D44),'-RÅDATA_KVARTAL-'!$A$4:$AE$75,30),"")</f>
        <v>27504.796881097547</v>
      </c>
      <c r="AH44" s="37" t="s">
        <v>165</v>
      </c>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92"/>
      <c r="AB47" s="92"/>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11767.221083604447</v>
      </c>
      <c r="AF50" s="37" t="s">
        <v>247</v>
      </c>
      <c r="AG50" s="79">
        <f>IF(VLOOKUP(CONCATENATE(AG$6," ",$D50),'-RÅDATA_KVARTAL-'!$A$4:$AE$75,31)&gt;0,VLOOKUP(CONCATENATE(AG$6," ",$D50),'-RÅDATA_KVARTAL-'!$A$4:$AE$75,31),"")</f>
        <v>11385.975485855541</v>
      </c>
      <c r="AH50" s="37" t="s">
        <v>165</v>
      </c>
      <c r="AI50" s="79">
        <f>IF(VLOOKUP(CONCATENATE(AI$6," ",$D50),'-RÅDATA_KVARTAL-'!$A$4:$AE$75,31)&gt;0,VLOOKUP(CONCATENATE(AI$6," ",$D50),'-RÅDATA_KVARTAL-'!$A$4:$AE$75,31),"")</f>
        <v>11657.980248989998</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11499.486216530104</v>
      </c>
      <c r="AF51" s="37" t="s">
        <v>247</v>
      </c>
      <c r="AG51" s="79">
        <f>IF(VLOOKUP(CONCATENATE(AG$6," ",$D51),'-RÅDATA_KVARTAL-'!$A$4:$AE$75,31)&gt;0,VLOOKUP(CONCATENATE(AG$6," ",$D51),'-RÅDATA_KVARTAL-'!$A$4:$AE$75,31),"")</f>
        <v>11469.17267935931</v>
      </c>
      <c r="AH51" s="37" t="s">
        <v>165</v>
      </c>
      <c r="AI51" s="79" t="str">
        <f>IF(VLOOKUP(CONCATENATE(AI$6," ",$D51),'-RÅDATA_KVARTAL-'!$A$4:$AE$75,31)&gt;0,VLOOKUP(CONCATENATE(AI$6," ",$D51),'-RÅDATA_KVARTAL-'!$A$4:$AE$75,31),"")</f>
        <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12201.830695828789</v>
      </c>
      <c r="AD52" s="146"/>
      <c r="AE52" s="79">
        <f>IF(VLOOKUP(CONCATENATE(AE$6," ",$D52),'-RÅDATA_KVARTAL-'!$A$4:$AE$75,31)&gt;0,VLOOKUP(CONCATENATE(AE$6," ",$D52),'-RÅDATA_KVARTAL-'!$A$4:$AE$75,31),"")</f>
        <v>11362.731463722916</v>
      </c>
      <c r="AF52" s="37" t="s">
        <v>247</v>
      </c>
      <c r="AG52" s="79">
        <f>IF(VLOOKUP(CONCATENATE(AG$6," ",$D52),'-RÅDATA_KVARTAL-'!$A$4:$AE$75,31)&gt;0,VLOOKUP(CONCATENATE(AG$6," ",$D52),'-RÅDATA_KVARTAL-'!$A$4:$AE$75,31),"")</f>
        <v>11465.353288032515</v>
      </c>
      <c r="AH52" s="37" t="s">
        <v>165</v>
      </c>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11320.789137101277</v>
      </c>
      <c r="AF53" s="37" t="s">
        <v>247</v>
      </c>
      <c r="AG53" s="79">
        <f>IF(VLOOKUP(CONCATENATE(AG$6," ",$D53),'-RÅDATA_KVARTAL-'!$A$4:$AE$75,31)&gt;0,VLOOKUP(CONCATENATE(AG$6," ",$D53),'-RÅDATA_KVARTAL-'!$A$4:$AE$75,31),"")</f>
        <v>11661.075462619856</v>
      </c>
      <c r="AH53" s="37" t="s">
        <v>165</v>
      </c>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K17:AL17"/>
    <mergeCell ref="AK47:AL47"/>
    <mergeCell ref="Y47:Z47"/>
    <mergeCell ref="AC47:AD47"/>
    <mergeCell ref="AM47:AN47"/>
    <mergeCell ref="AE17:AF17"/>
    <mergeCell ref="AE47:AF47"/>
    <mergeCell ref="AI17:AJ17"/>
    <mergeCell ref="AI47:AJ47"/>
    <mergeCell ref="AG17:AH17"/>
    <mergeCell ref="AG47:AH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162</v>
      </c>
      <c r="C1" s="22"/>
      <c r="D1" s="23"/>
      <c r="E1" s="23"/>
      <c r="F1" s="23"/>
      <c r="G1" s="23"/>
      <c r="H1" s="23"/>
      <c r="I1" s="23"/>
      <c r="J1" s="23"/>
      <c r="K1" s="23"/>
      <c r="L1" s="23"/>
      <c r="M1" s="23"/>
      <c r="N1" s="23"/>
      <c r="O1" s="23"/>
      <c r="P1" s="23"/>
      <c r="Q1" s="23"/>
      <c r="R1" s="23"/>
    </row>
    <row r="2" spans="2:43" x14ac:dyDescent="0.2">
      <c r="B2" s="184" t="s">
        <v>180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2647.8078933573242</v>
      </c>
      <c r="AF9" s="37" t="s">
        <v>247</v>
      </c>
      <c r="AG9" s="79">
        <f>IF(VLOOKUP(CONCATENATE(AG$6," ",$D9),'-RÅDATA_KVARTAL-'!$A$4:$W$75,12)&gt;0,VLOOKUP(CONCATENATE(AG$6," ",$D9),'-RÅDATA_KVARTAL-'!$A$4:$W$75,12),"")</f>
        <v>2904.6180149907577</v>
      </c>
      <c r="AH9" s="37" t="s">
        <v>165</v>
      </c>
      <c r="AI9" s="79">
        <f>IF(VLOOKUP(CONCATENATE(AI$6," ",$D9),'-RÅDATA_KVARTAL-'!$A$4:$W$75,12)&gt;0,VLOOKUP(CONCATENATE(AI$6," ",$D9),'-RÅDATA_KVARTAL-'!$A$4:$W$75,12),"")</f>
        <v>2685.9658967723899</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3020.3339203289697</v>
      </c>
      <c r="AF10" s="37" t="s">
        <v>247</v>
      </c>
      <c r="AG10" s="79">
        <f>IF(VLOOKUP(CONCATENATE(AG$6," ",$D10),'-RÅDATA_KVARTAL-'!$A$4:$W$75,12)&gt;0,VLOOKUP(CONCATENATE(AG$6," ",$D10),'-RÅDATA_KVARTAL-'!$A$4:$W$75,12),"")</f>
        <v>3116.8604088948277</v>
      </c>
      <c r="AH10" s="37" t="s">
        <v>165</v>
      </c>
      <c r="AI10" s="79" t="str">
        <f>IF(VLOOKUP(CONCATENATE(AI$6," ",$D10),'-RÅDATA_KVARTAL-'!$A$4:$W$75,12)&gt;0,VLOOKUP(CONCATENATE(AI$6," ",$D10),'-RÅDATA_KVARTAL-'!$A$4:$W$75,12),"")</f>
        <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2918.0765062270157</v>
      </c>
      <c r="AF11" s="37" t="s">
        <v>247</v>
      </c>
      <c r="AG11" s="79">
        <f>IF(VLOOKUP(CONCATENATE(AG$6," ",$D11),'-RÅDATA_KVARTAL-'!$A$4:$W$75,12)&gt;0,VLOOKUP(CONCATENATE(AG$6," ",$D11),'-RÅDATA_KVARTAL-'!$A$4:$W$75,12),"")</f>
        <v>2802.3026204256103</v>
      </c>
      <c r="AH11" s="37" t="s">
        <v>165</v>
      </c>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3065.5196804389252</v>
      </c>
      <c r="AF12" s="37" t="s">
        <v>247</v>
      </c>
      <c r="AG12" s="79">
        <f>IF(VLOOKUP(CONCATENATE(AG$6," ",$D12),'-RÅDATA_KVARTAL-'!$A$4:$W$75,12)&gt;0,VLOOKUP(CONCATENATE(AG$6," ",$D12),'-RÅDATA_KVARTAL-'!$A$4:$W$75,12),"")</f>
        <v>3108.2085646888072</v>
      </c>
      <c r="AH12" s="37" t="s">
        <v>165</v>
      </c>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11651.738000352236</v>
      </c>
      <c r="AF14" s="194" t="s">
        <v>247</v>
      </c>
      <c r="AG14" s="101">
        <f>SUM(AG9:AG12)</f>
        <v>11931.989609000004</v>
      </c>
      <c r="AH14" s="194" t="s">
        <v>165</v>
      </c>
      <c r="AI14" s="101">
        <f>SUM(AI9:AI12)</f>
        <v>2685.9658967723899</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38"/>
      <c r="F17" s="238"/>
      <c r="G17" s="238"/>
      <c r="H17" s="238"/>
      <c r="I17" s="238"/>
      <c r="J17" s="238"/>
      <c r="K17" s="238"/>
      <c r="L17" s="238"/>
      <c r="M17" s="238"/>
      <c r="N17" s="238"/>
      <c r="O17" s="238"/>
      <c r="P17" s="238"/>
      <c r="Q17" s="238"/>
      <c r="R17" s="238"/>
      <c r="S17" s="238"/>
      <c r="T17" s="238"/>
      <c r="U17" s="238"/>
      <c r="V17" s="238"/>
      <c r="W17" s="238"/>
      <c r="X17" s="238"/>
      <c r="Y17" s="238"/>
      <c r="Z17" s="238"/>
      <c r="AA17" s="92"/>
      <c r="AB17" s="92"/>
      <c r="AC17" s="238"/>
      <c r="AD17" s="238"/>
      <c r="AE17" s="238"/>
      <c r="AF17" s="238"/>
      <c r="AG17" s="238"/>
      <c r="AH17" s="238"/>
      <c r="AI17" s="238"/>
      <c r="AJ17" s="238"/>
      <c r="AK17" s="238"/>
      <c r="AL17" s="238"/>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1276.4526612055024</v>
      </c>
      <c r="AF20" s="37" t="s">
        <v>247</v>
      </c>
      <c r="AG20" s="79">
        <f>IF(VLOOKUP(CONCATENATE(AG$6," ",$D20),'-RÅDATA_KVARTAL-'!$A$4:$W$75,13)&gt;0,VLOOKUP(CONCATENATE(AG$6," ",$D20),'-RÅDATA_KVARTAL-'!$A$4:$W$75,13),"")</f>
        <v>1321.6539722635739</v>
      </c>
      <c r="AH20" s="37" t="s">
        <v>165</v>
      </c>
      <c r="AI20" s="79">
        <f>IF(VLOOKUP(CONCATENATE(AI$6," ",$D20),'-RÅDATA_KVARTAL-'!$A$4:$W$75,13)&gt;0,VLOOKUP(CONCATENATE(AI$6," ",$D20),'-RÅDATA_KVARTAL-'!$A$4:$W$75,13),"")</f>
        <v>1214.8574538561834</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1338.8660372196921</v>
      </c>
      <c r="AF21" s="37" t="s">
        <v>247</v>
      </c>
      <c r="AG21" s="79">
        <f>IF(VLOOKUP(CONCATENATE(AG$6," ",$D21),'-RÅDATA_KVARTAL-'!$A$4:$W$75,13)&gt;0,VLOOKUP(CONCATENATE(AG$6," ",$D21),'-RÅDATA_KVARTAL-'!$A$4:$W$75,13),"")</f>
        <v>1400.2224537963177</v>
      </c>
      <c r="AH21" s="37" t="s">
        <v>165</v>
      </c>
      <c r="AI21" s="79" t="str">
        <f>IF(VLOOKUP(CONCATENATE(AI$6," ",$D21),'-RÅDATA_KVARTAL-'!$A$4:$W$75,13)&gt;0,VLOOKUP(CONCATENATE(AI$6," ",$D21),'-RÅDATA_KVARTAL-'!$A$4:$W$75,13),"")</f>
        <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1154.3926337152875</v>
      </c>
      <c r="AF22" s="37" t="s">
        <v>247</v>
      </c>
      <c r="AG22" s="79">
        <f>IF(VLOOKUP(CONCATENATE(AG$6," ",$D22),'-RÅDATA_KVARTAL-'!$A$4:$W$75,13)&gt;0,VLOOKUP(CONCATENATE(AG$6," ",$D22),'-RÅDATA_KVARTAL-'!$A$4:$W$75,13),"")</f>
        <v>1105.0898820486493</v>
      </c>
      <c r="AH22" s="37" t="s">
        <v>165</v>
      </c>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1368.6686393605946</v>
      </c>
      <c r="AF23" s="37" t="s">
        <v>247</v>
      </c>
      <c r="AG23" s="79">
        <f>IF(VLOOKUP(CONCATENATE(AG$6," ",$D23),'-RÅDATA_KVARTAL-'!$A$4:$W$75,13)&gt;0,VLOOKUP(CONCATENATE(AG$6," ",$D23),'-RÅDATA_KVARTAL-'!$A$4:$W$75,13),"")</f>
        <v>1304.44932068146</v>
      </c>
      <c r="AH23" s="37" t="s">
        <v>165</v>
      </c>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5138.3799715010764</v>
      </c>
      <c r="AF25" s="194" t="s">
        <v>247</v>
      </c>
      <c r="AG25" s="101">
        <f>SUM(AG20:AG23)</f>
        <v>5131.4156287900005</v>
      </c>
      <c r="AH25" s="194" t="s">
        <v>165</v>
      </c>
      <c r="AI25" s="101">
        <f>SUM(AI20:AI23)</f>
        <v>1214.8574538561834</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219</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163</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9739.620482273549</v>
      </c>
      <c r="AF41" s="37" t="s">
        <v>247</v>
      </c>
      <c r="AG41" s="79">
        <f>IF(VLOOKUP(CONCATENATE(AG$6," ",$D41),'-RÅDATA_KVARTAL-'!$A$4:$AC$75,26)&gt;0,VLOOKUP(CONCATENATE(AG$6," ",$D41),'-RÅDATA_KVARTAL-'!$A$4:$AC$75,26),"")</f>
        <v>11908.548121985668</v>
      </c>
      <c r="AH41" s="37" t="s">
        <v>165</v>
      </c>
      <c r="AI41" s="79">
        <f>IF(VLOOKUP(CONCATENATE(AI$6," ",$D41),'-RÅDATA_KVARTAL-'!$A$4:$AC$75,26)&gt;0,VLOOKUP(CONCATENATE(AI$6," ",$D41),'-RÅDATA_KVARTAL-'!$A$4:$AC$75,26),"")</f>
        <v>11713.337490781634</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10259.455518559398</v>
      </c>
      <c r="AF42" s="37" t="s">
        <v>247</v>
      </c>
      <c r="AG42" s="79">
        <f>IF(VLOOKUP(CONCATENATE(AG$6," ",$D42),'-RÅDATA_KVARTAL-'!$A$4:$AC$75,26)&gt;0,VLOOKUP(CONCATENATE(AG$6," ",$D42),'-RÅDATA_KVARTAL-'!$A$4:$AC$75,26),"")</f>
        <v>12005.074610551525</v>
      </c>
      <c r="AH42" s="37" t="s">
        <v>165</v>
      </c>
      <c r="AI42" s="79" t="str">
        <f>IF(VLOOKUP(CONCATENATE(AI$6," ",$D42),'-RÅDATA_KVARTAL-'!$A$4:$AC$75,26)&gt;0,VLOOKUP(CONCATENATE(AI$6," ",$D42),'-RÅDATA_KVARTAL-'!$A$4:$AC$75,26),"")</f>
        <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10812.215760761299</v>
      </c>
      <c r="AF43" s="37" t="s">
        <v>247</v>
      </c>
      <c r="AG43" s="79">
        <f>IF(VLOOKUP(CONCATENATE(AG$6," ",$D43),'-RÅDATA_KVARTAL-'!$A$4:$AC$75,26)&gt;0,VLOOKUP(CONCATENATE(AG$6," ",$D43),'-RÅDATA_KVARTAL-'!$A$4:$AC$75,26),"")</f>
        <v>11889.300724750119</v>
      </c>
      <c r="AH43" s="37" t="s">
        <v>165</v>
      </c>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11651.738000352236</v>
      </c>
      <c r="AF44" s="37" t="s">
        <v>247</v>
      </c>
      <c r="AG44" s="79">
        <f>IF(VLOOKUP(CONCATENATE(AG$6," ",$D44),'-RÅDATA_KVARTAL-'!$A$4:$AC$75,26)&gt;0,VLOOKUP(CONCATENATE(AG$6," ",$D44),'-RÅDATA_KVARTAL-'!$A$4:$AC$75,26),"")</f>
        <v>11931.989609000004</v>
      </c>
      <c r="AH44" s="37" t="s">
        <v>165</v>
      </c>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38"/>
      <c r="F47" s="238"/>
      <c r="G47" s="238"/>
      <c r="H47" s="238"/>
      <c r="I47" s="238"/>
      <c r="J47" s="238"/>
      <c r="K47" s="238"/>
      <c r="L47" s="238"/>
      <c r="M47" s="238"/>
      <c r="N47" s="238"/>
      <c r="O47" s="238"/>
      <c r="P47" s="238"/>
      <c r="Q47" s="238"/>
      <c r="R47" s="238"/>
      <c r="S47" s="238"/>
      <c r="T47" s="238"/>
      <c r="U47" s="238"/>
      <c r="V47" s="238"/>
      <c r="W47" s="238"/>
      <c r="X47" s="238"/>
      <c r="Y47" s="238"/>
      <c r="Z47" s="238"/>
      <c r="AA47" s="92"/>
      <c r="AB47" s="92"/>
      <c r="AC47" s="238"/>
      <c r="AD47" s="238"/>
      <c r="AE47" s="238"/>
      <c r="AF47" s="238"/>
      <c r="AG47" s="238"/>
      <c r="AH47" s="238"/>
      <c r="AI47" s="238"/>
      <c r="AJ47" s="238"/>
      <c r="AK47" s="238"/>
      <c r="AL47" s="238"/>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5233.7069908730709</v>
      </c>
      <c r="AF50" s="37" t="s">
        <v>247</v>
      </c>
      <c r="AG50" s="79">
        <f>IF(VLOOKUP(CONCATENATE(AG$6," ",$D50),'-RÅDATA_KVARTAL-'!$A$4:$AC$75,27)&gt;0,VLOOKUP(CONCATENATE(AG$6," ",$D50),'-RÅDATA_KVARTAL-'!$A$4:$AC$75,27),"")</f>
        <v>5183.5812825591483</v>
      </c>
      <c r="AH50" s="37" t="s">
        <v>165</v>
      </c>
      <c r="AI50" s="79">
        <f>IF(VLOOKUP(CONCATENATE(AI$6," ",$D50),'-RÅDATA_KVARTAL-'!$A$4:$AC$75,27)&gt;0,VLOOKUP(CONCATENATE(AI$6," ",$D50),'-RÅDATA_KVARTAL-'!$A$4:$AC$75,27),"")</f>
        <v>5024.6191103826104</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5184.8751811985139</v>
      </c>
      <c r="AF51" s="37" t="s">
        <v>247</v>
      </c>
      <c r="AG51" s="79">
        <f>IF(VLOOKUP(CONCATENATE(AG$6," ",$D51),'-RÅDATA_KVARTAL-'!$A$4:$AC$75,27)&gt;0,VLOOKUP(CONCATENATE(AG$6," ",$D51),'-RÅDATA_KVARTAL-'!$A$4:$AC$75,27),"")</f>
        <v>5244.937699135774</v>
      </c>
      <c r="AH51" s="37" t="s">
        <v>165</v>
      </c>
      <c r="AI51" s="79" t="str">
        <f>IF(VLOOKUP(CONCATENATE(AI$6," ",$D51),'-RÅDATA_KVARTAL-'!$A$4:$AC$75,27)&gt;0,VLOOKUP(CONCATENATE(AI$6," ",$D51),'-RÅDATA_KVARTAL-'!$A$4:$AC$75,27),"")</f>
        <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5053.9762208033426</v>
      </c>
      <c r="AF52" s="37" t="s">
        <v>247</v>
      </c>
      <c r="AG52" s="79">
        <f>IF(VLOOKUP(CONCATENATE(AG$6," ",$D52),'-RÅDATA_KVARTAL-'!$A$4:$AC$75,27)&gt;0,VLOOKUP(CONCATENATE(AG$6," ",$D52),'-RÅDATA_KVARTAL-'!$A$4:$AC$75,27),"")</f>
        <v>5195.6349474691351</v>
      </c>
      <c r="AH52" s="37" t="s">
        <v>165</v>
      </c>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5138.3799715010764</v>
      </c>
      <c r="AF53" s="37" t="s">
        <v>247</v>
      </c>
      <c r="AG53" s="79">
        <f>IF(VLOOKUP(CONCATENATE(AG$6," ",$D53),'-RÅDATA_KVARTAL-'!$A$4:$AC$75,27)&gt;0,VLOOKUP(CONCATENATE(AG$6," ",$D53),'-RÅDATA_KVARTAL-'!$A$4:$AC$75,27),"")</f>
        <v>5131.4156287900005</v>
      </c>
      <c r="AH53" s="37" t="s">
        <v>165</v>
      </c>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232</v>
      </c>
      <c r="C56" s="25"/>
      <c r="D56" s="25"/>
      <c r="E56" s="25"/>
      <c r="F56" s="25"/>
      <c r="G56" s="25"/>
      <c r="H56" s="25"/>
      <c r="I56" s="25"/>
      <c r="J56" s="25"/>
      <c r="K56" s="25"/>
      <c r="L56" s="25"/>
      <c r="M56" s="25"/>
      <c r="N56" s="25"/>
      <c r="O56" s="25"/>
      <c r="P56" s="25"/>
      <c r="Q56" s="25"/>
      <c r="R56" s="25"/>
      <c r="S56" s="25"/>
      <c r="T56" s="25"/>
      <c r="U56" s="25"/>
    </row>
    <row r="57" spans="2:43" x14ac:dyDescent="0.2">
      <c r="B57" s="74" t="s">
        <v>233</v>
      </c>
      <c r="C57" s="25"/>
      <c r="D57" s="25"/>
      <c r="E57" s="25"/>
      <c r="F57" s="25"/>
      <c r="G57" s="25"/>
      <c r="H57" s="25"/>
      <c r="I57" s="25"/>
      <c r="J57" s="25"/>
      <c r="K57" s="25"/>
      <c r="L57" s="25"/>
      <c r="M57" s="25"/>
      <c r="N57" s="25"/>
      <c r="O57" s="25"/>
      <c r="P57" s="25"/>
      <c r="Q57" s="25"/>
      <c r="R57" s="25"/>
      <c r="S57" s="25"/>
      <c r="T57" s="25"/>
      <c r="U57" s="25"/>
    </row>
  </sheetData>
  <mergeCells count="52">
    <mergeCell ref="AK17:AL17"/>
    <mergeCell ref="AK47:AL47"/>
    <mergeCell ref="Y47:Z47"/>
    <mergeCell ref="AC47:AD47"/>
    <mergeCell ref="AM47:AN47"/>
    <mergeCell ref="AI17:AJ17"/>
    <mergeCell ref="AI47:AJ47"/>
    <mergeCell ref="AG17:AH17"/>
    <mergeCell ref="AG47:AH47"/>
    <mergeCell ref="AE17:AF17"/>
    <mergeCell ref="AE47:AF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s="124" customFormat="1" ht="12.75" customHeight="1" x14ac:dyDescent="0.15">
      <c r="A42" s="122" t="s">
        <v>217</v>
      </c>
    </row>
    <row r="43" spans="1:1" s="192" customFormat="1" ht="12.75" customHeight="1" x14ac:dyDescent="0.15">
      <c r="A43" s="186" t="s">
        <v>220</v>
      </c>
    </row>
  </sheetData>
  <sheetProtection sheet="1" objects="1" scenarios="1"/>
  <pageMargins left="0" right="0" top="0.19685039370078741" bottom="0.19685039370078741" header="0" footer="0.31496062992125984"/>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s="124" customFormat="1" ht="12.75" customHeight="1" x14ac:dyDescent="0.15">
      <c r="A42" s="124" t="s">
        <v>193</v>
      </c>
    </row>
    <row r="43" spans="1:1" s="192" customFormat="1" ht="12.75" customHeight="1" x14ac:dyDescent="0.15">
      <c r="A43" s="192" t="s">
        <v>194</v>
      </c>
    </row>
  </sheetData>
  <sheetProtection sheet="1" objects="1" scenarios="1"/>
  <pageMargins left="0" right="0" top="0.19685039370078741" bottom="0.19685039370078741" header="0.31496062992125984" footer="0.31496062992125984"/>
  <pageSetup paperSize="9" scale="9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V1" sqref="V1"/>
    </sheetView>
  </sheetViews>
  <sheetFormatPr defaultRowHeight="11.25" x14ac:dyDescent="0.2"/>
  <cols>
    <col min="1" max="1" width="1.33203125" style="14" customWidth="1"/>
    <col min="2" max="2" width="2" style="14" customWidth="1"/>
    <col min="3" max="16384" width="9.33203125" style="14"/>
  </cols>
  <sheetData>
    <row r="42" spans="1:2" x14ac:dyDescent="0.2">
      <c r="A42" s="122" t="s">
        <v>208</v>
      </c>
      <c r="B42" s="125"/>
    </row>
    <row r="43" spans="1:2" s="73" customFormat="1" x14ac:dyDescent="0.2">
      <c r="A43" s="186" t="s">
        <v>195</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x14ac:dyDescent="0.2">
      <c r="A42" s="122" t="s">
        <v>209</v>
      </c>
    </row>
    <row r="43" spans="1:1" s="73" customFormat="1" x14ac:dyDescent="0.2">
      <c r="A43" s="186" t="s">
        <v>197</v>
      </c>
    </row>
  </sheetData>
  <sheetProtection sheet="1" objects="1" scenarios="1"/>
  <pageMargins left="0" right="0" top="0.19685039370078741" bottom="0.19685039370078741" header="0.31496062992125984" footer="0.31496062992125984"/>
  <pageSetup paperSize="9"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x14ac:dyDescent="0.2">
      <c r="A42" s="122" t="s">
        <v>198</v>
      </c>
    </row>
    <row r="43" spans="1:1" s="73" customFormat="1" x14ac:dyDescent="0.2">
      <c r="A43" s="186" t="s">
        <v>199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opLeftCell="A3" workbookViewId="0">
      <selection activeCell="T3" sqref="T3"/>
    </sheetView>
  </sheetViews>
  <sheetFormatPr defaultRowHeight="11.25" x14ac:dyDescent="0.2"/>
  <cols>
    <col min="1" max="16384" width="9.33203125" style="14"/>
  </cols>
  <sheetData>
    <row r="42" spans="1:1" x14ac:dyDescent="0.2">
      <c r="A42" s="122" t="s">
        <v>210</v>
      </c>
    </row>
    <row r="43" spans="1:1" s="73" customFormat="1" x14ac:dyDescent="0.2">
      <c r="A43" s="186" t="s">
        <v>201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election activeCell="T1" sqref="T1"/>
    </sheetView>
  </sheetViews>
  <sheetFormatPr defaultRowHeight="11.25" x14ac:dyDescent="0.2"/>
  <cols>
    <col min="1" max="16384" width="9.33203125" style="14"/>
  </cols>
  <sheetData>
    <row r="42" spans="1:1" x14ac:dyDescent="0.2">
      <c r="A42" s="122" t="s">
        <v>211</v>
      </c>
    </row>
    <row r="43" spans="1:1" s="73" customFormat="1" x14ac:dyDescent="0.2">
      <c r="A43" s="186" t="s">
        <v>202</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x14ac:dyDescent="0.2">
      <c r="A42" s="122" t="s">
        <v>212</v>
      </c>
    </row>
    <row r="43" spans="1:1" s="73" customFormat="1" x14ac:dyDescent="0.2">
      <c r="A43" s="186" t="s">
        <v>204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T1" sqref="T1"/>
    </sheetView>
  </sheetViews>
  <sheetFormatPr defaultRowHeight="11.25" x14ac:dyDescent="0.2"/>
  <cols>
    <col min="1" max="16384" width="9.33203125" style="14"/>
  </cols>
  <sheetData>
    <row r="42" spans="1:1" x14ac:dyDescent="0.2">
      <c r="A42" s="122" t="s">
        <v>213</v>
      </c>
    </row>
    <row r="43" spans="1:1" s="73" customFormat="1" x14ac:dyDescent="0.2">
      <c r="A43" s="186" t="s">
        <v>205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election activeCell="T1" sqref="T1"/>
    </sheetView>
  </sheetViews>
  <sheetFormatPr defaultRowHeight="11.25" x14ac:dyDescent="0.2"/>
  <cols>
    <col min="1" max="16384" width="9.33203125" style="14"/>
  </cols>
  <sheetData>
    <row r="41" spans="1:1" x14ac:dyDescent="0.2">
      <c r="A41" s="122" t="s">
        <v>206</v>
      </c>
    </row>
    <row r="42" spans="1:1" s="73" customFormat="1" x14ac:dyDescent="0.2">
      <c r="A42" s="186" t="s">
        <v>207</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22" activePane="bottomRight" state="frozen"/>
      <selection pane="topRight" activeCell="C1" sqref="C1"/>
      <selection pane="bottomLeft" activeCell="A3" sqref="A3"/>
      <selection pane="bottomRight" activeCell="D40" sqref="D40:Q52"/>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1" t="s">
        <v>37</v>
      </c>
      <c r="E1" s="252"/>
      <c r="F1" s="252"/>
      <c r="G1" s="252"/>
      <c r="H1" s="252"/>
      <c r="I1" s="252"/>
      <c r="J1" s="225"/>
      <c r="K1" s="225"/>
      <c r="L1" s="225"/>
      <c r="M1" s="253"/>
      <c r="N1" s="13"/>
      <c r="O1" s="13"/>
      <c r="P1" s="13"/>
      <c r="Q1" s="13"/>
      <c r="R1" s="256" t="s">
        <v>139</v>
      </c>
      <c r="S1" s="257"/>
      <c r="T1" s="257"/>
      <c r="U1" s="257"/>
      <c r="V1" s="257"/>
      <c r="W1" s="257"/>
      <c r="X1" s="232"/>
      <c r="Y1" s="232"/>
      <c r="Z1" s="232"/>
      <c r="AA1" s="232"/>
      <c r="AB1" s="232"/>
      <c r="AC1" s="232"/>
      <c r="AD1" s="103"/>
      <c r="AE1" s="103"/>
    </row>
    <row r="2" spans="1:31" ht="37.5" customHeight="1" x14ac:dyDescent="0.2">
      <c r="D2" s="254" t="s">
        <v>11</v>
      </c>
      <c r="E2" s="255"/>
      <c r="F2" s="254" t="s">
        <v>12</v>
      </c>
      <c r="G2" s="255"/>
      <c r="H2" s="258" t="s">
        <v>13</v>
      </c>
      <c r="I2" s="258"/>
      <c r="J2" s="254" t="s">
        <v>29</v>
      </c>
      <c r="K2" s="255"/>
      <c r="L2" s="254" t="s">
        <v>30</v>
      </c>
      <c r="M2" s="255"/>
      <c r="N2" s="254" t="s">
        <v>31</v>
      </c>
      <c r="O2" s="255"/>
      <c r="P2" s="254" t="s">
        <v>77</v>
      </c>
      <c r="Q2" s="255"/>
      <c r="R2" s="258" t="s">
        <v>14</v>
      </c>
      <c r="S2" s="258"/>
      <c r="T2" s="254" t="s">
        <v>12</v>
      </c>
      <c r="U2" s="255"/>
      <c r="V2" s="258" t="s">
        <v>13</v>
      </c>
      <c r="W2" s="258"/>
      <c r="X2" s="254" t="s">
        <v>29</v>
      </c>
      <c r="Y2" s="255"/>
      <c r="Z2" s="254" t="s">
        <v>30</v>
      </c>
      <c r="AA2" s="255"/>
      <c r="AB2" s="254" t="s">
        <v>31</v>
      </c>
      <c r="AC2" s="255"/>
      <c r="AD2" s="254" t="s">
        <v>31</v>
      </c>
      <c r="AE2" s="255"/>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49.39819597881511</v>
      </c>
      <c r="I44" s="7">
        <v>2902.2837867437133</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194.34747991823974</v>
      </c>
      <c r="W44" s="7">
        <f t="shared" ref="W44:W74" si="66">IF(I44&gt;0,SUM(I41:I44),"")</f>
        <v>11820.091899546011</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50.535144629170297</v>
      </c>
      <c r="I45" s="7">
        <v>3018.9715864762215</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196.63229179353937</v>
      </c>
      <c r="W45" s="7">
        <f t="shared" si="66"/>
        <v>11899.286920910952</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48.276353903639439</v>
      </c>
      <c r="I46" s="7">
        <v>2936.2135619280766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198.69366431067425</v>
      </c>
      <c r="W46" s="7">
        <f t="shared" si="66"/>
        <v>11934.862214816656</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52.253829376998986</v>
      </c>
      <c r="I47" s="7">
        <v>3000.0413928017228</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200.46352388862383</v>
      </c>
      <c r="W47" s="7">
        <f t="shared" si="66"/>
        <v>11857.510327949734</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51.016424939755602</v>
      </c>
      <c r="I48" s="7">
        <v>2926.8735312149079</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202.08175284956434</v>
      </c>
      <c r="W48" s="7">
        <f t="shared" si="66"/>
        <v>11882.100072420928</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51.141702225298978</v>
      </c>
      <c r="I49" s="7">
        <v>3051.3451188291606</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202.68831044569302</v>
      </c>
      <c r="W49" s="7">
        <f t="shared" si="66"/>
        <v>11914.473604773868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48.932833337231152</v>
      </c>
      <c r="I50" s="7">
        <v>2975.5871052946191</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203.34478987928472</v>
      </c>
      <c r="W50" s="7">
        <f t="shared" si="66"/>
        <v>11953.84714814041</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54.39184206266895</v>
      </c>
      <c r="I51" s="7">
        <v>3072.9350793010994</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205.48280256495468</v>
      </c>
      <c r="W51" s="7">
        <f t="shared" si="66"/>
        <v>12026.740834639788</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16845.978519020988</v>
      </c>
      <c r="E52" s="7">
        <v>5265.369515744801</v>
      </c>
      <c r="F52" s="7">
        <v>9913.778879020987</v>
      </c>
      <c r="G52" s="7">
        <v>4186.3334012588011</v>
      </c>
      <c r="H52" s="7">
        <v>52.852353686989709</v>
      </c>
      <c r="I52" s="7">
        <v>3023.4309035739989</v>
      </c>
      <c r="J52" s="7">
        <v>7452.3861767723902</v>
      </c>
      <c r="K52" s="7">
        <v>1904.2801870111832</v>
      </c>
      <c r="L52" s="7">
        <v>2685.9658967723899</v>
      </c>
      <c r="M52" s="7">
        <v>1214.8574538561834</v>
      </c>
      <c r="N52" s="7">
        <v>9393.5923422485976</v>
      </c>
      <c r="O52" s="7">
        <v>3361.0893287336175</v>
      </c>
      <c r="P52" s="7">
        <v>7227.8129822485971</v>
      </c>
      <c r="Q52" s="7">
        <v>2971.4759474026177</v>
      </c>
      <c r="R52" s="7">
        <f t="shared" si="61"/>
        <v>67734.062668344937</v>
      </c>
      <c r="S52" s="7">
        <f t="shared" si="62"/>
        <v>21197.120212958609</v>
      </c>
      <c r="T52" s="7">
        <f t="shared" si="63"/>
        <v>39067.324028344927</v>
      </c>
      <c r="U52" s="7">
        <f t="shared" si="64"/>
        <v>16682.599359372609</v>
      </c>
      <c r="V52" s="7">
        <f t="shared" si="65"/>
        <v>207.31873131218879</v>
      </c>
      <c r="W52" s="7">
        <f t="shared" si="66"/>
        <v>12123.298206998878</v>
      </c>
      <c r="X52" s="7">
        <f t="shared" si="67"/>
        <v>30532.136770781632</v>
      </c>
      <c r="Y52" s="7">
        <f t="shared" si="68"/>
        <v>7740.6374599376095</v>
      </c>
      <c r="Z52" s="7">
        <f t="shared" si="69"/>
        <v>11713.337490781634</v>
      </c>
      <c r="AA52" s="7">
        <f t="shared" si="70"/>
        <v>5024.6191103826104</v>
      </c>
      <c r="AB52" s="7">
        <f t="shared" si="57"/>
        <v>37201.925897563298</v>
      </c>
      <c r="AC52" s="7">
        <f t="shared" si="59"/>
        <v>13456.482753020999</v>
      </c>
      <c r="AD52" s="7">
        <f t="shared" si="58"/>
        <v>27353.986537563294</v>
      </c>
      <c r="AE52" s="7">
        <f t="shared" si="60"/>
        <v>11657.980248989998</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2015-06-09T08:53:07Z</cp:lastPrinted>
  <dcterms:created xsi:type="dcterms:W3CDTF">2006-04-04T13:19:40Z</dcterms:created>
  <dcterms:modified xsi:type="dcterms:W3CDTF">2015-06-09T08:53:29Z</dcterms:modified>
</cp:coreProperties>
</file>