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Bantrafik\2015\2015_3\"/>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Historisk!$B$1:$AO$76</definedName>
    <definedName name="Print_Area" localSheetId="1">Innehåll_Contents!$A$1:$P$85</definedName>
    <definedName name="Print_Area" localSheetId="6">'K1_K2 '!$B$1:$AN$59</definedName>
    <definedName name="Print_Area" localSheetId="11">K11_K12!$A$1:$AQ$58</definedName>
    <definedName name="Print_Area" localSheetId="12">K13_K14!$A$1:$AQ$59</definedName>
    <definedName name="Print_Area" localSheetId="7">K3_K4!$B$1:$AN$60</definedName>
    <definedName name="Print_Area" localSheetId="8">K5_K6!$B$1:$AN$59</definedName>
    <definedName name="Print_Area" localSheetId="9">K7_K8!$B$1:$AN$57</definedName>
    <definedName name="Print_Area" localSheetId="10">K9_K10!$B$1:$AN$59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Historisk!$B$1:$AO$75</definedName>
  </definedNames>
  <calcPr calcId="152511"/>
</workbook>
</file>

<file path=xl/calcChain.xml><?xml version="1.0" encoding="utf-8"?>
<calcChain xmlns="http://schemas.openxmlformats.org/spreadsheetml/2006/main">
  <c r="AN53" i="35" l="1"/>
  <c r="AN54" i="35"/>
  <c r="AN55" i="35"/>
  <c r="AN56" i="35"/>
  <c r="AI53" i="35"/>
  <c r="AI54" i="35"/>
  <c r="AI55" i="35"/>
  <c r="AI56" i="35"/>
  <c r="AG9" i="30" l="1"/>
  <c r="AG10" i="30"/>
  <c r="AG11" i="30"/>
  <c r="AA47" i="1" l="1"/>
  <c r="AE53" i="37"/>
  <c r="AA46" i="1"/>
  <c r="AE52" i="37"/>
  <c r="AA45" i="1"/>
  <c r="AE51" i="37"/>
  <c r="AA44" i="1"/>
  <c r="AE50" i="37"/>
  <c r="Z47" i="1"/>
  <c r="AE44" i="37"/>
  <c r="Z46" i="1"/>
  <c r="AE43" i="37"/>
  <c r="Z45" i="1"/>
  <c r="AE42" i="37"/>
  <c r="Z44" i="1"/>
  <c r="AE41" i="37"/>
  <c r="AE23" i="37"/>
  <c r="AE22" i="37"/>
  <c r="AE21" i="37"/>
  <c r="AE20" i="37"/>
  <c r="AE12" i="37"/>
  <c r="AE11" i="37"/>
  <c r="AE10" i="37"/>
  <c r="AE9" i="37"/>
  <c r="AA51" i="1"/>
  <c r="AG53" i="37" s="1"/>
  <c r="AA50" i="1"/>
  <c r="AG52" i="37"/>
  <c r="AA49" i="1"/>
  <c r="AG51" i="37" s="1"/>
  <c r="AA48" i="1"/>
  <c r="AG50" i="37"/>
  <c r="Z51" i="1"/>
  <c r="AG44" i="37" s="1"/>
  <c r="Z50" i="1"/>
  <c r="AG43" i="37"/>
  <c r="Z49" i="1"/>
  <c r="AG42" i="37" s="1"/>
  <c r="Z48" i="1"/>
  <c r="AG41" i="37"/>
  <c r="AG23" i="37"/>
  <c r="AG22" i="37"/>
  <c r="AG21" i="37"/>
  <c r="AG20" i="37"/>
  <c r="AG12" i="37"/>
  <c r="AG11" i="37"/>
  <c r="AG10" i="37"/>
  <c r="AG9" i="37"/>
  <c r="AI53" i="37"/>
  <c r="AI44" i="37"/>
  <c r="AI23" i="37"/>
  <c r="AI22" i="37"/>
  <c r="AI21" i="37"/>
  <c r="AI20" i="37"/>
  <c r="AI12" i="37"/>
  <c r="AI11" i="37"/>
  <c r="AI10" i="37"/>
  <c r="AI9" i="37"/>
  <c r="AE51" i="1"/>
  <c r="AG53" i="36" s="1"/>
  <c r="AE50" i="1"/>
  <c r="AG52" i="36" s="1"/>
  <c r="AE49" i="1"/>
  <c r="AG51" i="36" s="1"/>
  <c r="AE48" i="1"/>
  <c r="AG50" i="36" s="1"/>
  <c r="AD51" i="1"/>
  <c r="AG44" i="36" s="1"/>
  <c r="AD50" i="1"/>
  <c r="AG43" i="36"/>
  <c r="AD49" i="1"/>
  <c r="AG42" i="36" s="1"/>
  <c r="AD48" i="1"/>
  <c r="AG41" i="36" s="1"/>
  <c r="AG23" i="36"/>
  <c r="AG22" i="36"/>
  <c r="AG21" i="36"/>
  <c r="AG20" i="36"/>
  <c r="AG12" i="36"/>
  <c r="AG11" i="36"/>
  <c r="AG10" i="36"/>
  <c r="AG9" i="36"/>
  <c r="AI53" i="36"/>
  <c r="AI44"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3" i="31"/>
  <c r="Y46" i="1"/>
  <c r="AE52" i="31"/>
  <c r="Y45" i="1"/>
  <c r="AE51" i="31"/>
  <c r="Y44" i="1"/>
  <c r="AE50" i="31"/>
  <c r="X47" i="1"/>
  <c r="AE44" i="31"/>
  <c r="X46" i="1"/>
  <c r="AE43" i="31"/>
  <c r="X45" i="1"/>
  <c r="AE42" i="31"/>
  <c r="X44" i="1"/>
  <c r="AE41" i="31"/>
  <c r="AE23" i="31"/>
  <c r="AE22" i="31"/>
  <c r="AE21" i="31"/>
  <c r="AE20" i="31"/>
  <c r="AE12" i="31"/>
  <c r="AE11" i="31"/>
  <c r="AE10" i="31"/>
  <c r="AE9" i="31"/>
  <c r="Y51" i="1"/>
  <c r="AG53" i="31" s="1"/>
  <c r="Y50" i="1"/>
  <c r="AG52" i="31"/>
  <c r="Y49" i="1"/>
  <c r="AG51" i="31" s="1"/>
  <c r="Y48" i="1"/>
  <c r="AG50" i="31"/>
  <c r="X51" i="1"/>
  <c r="AG44" i="31" s="1"/>
  <c r="X50" i="1"/>
  <c r="AG43" i="31"/>
  <c r="X49" i="1"/>
  <c r="AG42" i="31" s="1"/>
  <c r="X48" i="1"/>
  <c r="AG41" i="31"/>
  <c r="AG23" i="31"/>
  <c r="AG22" i="31"/>
  <c r="AG21" i="31"/>
  <c r="AG20" i="31"/>
  <c r="AG12" i="31"/>
  <c r="AG11" i="31"/>
  <c r="AG10" i="31"/>
  <c r="AG9" i="31"/>
  <c r="AI53" i="31"/>
  <c r="AI52" i="31"/>
  <c r="AI44"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53" i="33"/>
  <c r="AI44" i="33"/>
  <c r="AI23" i="33"/>
  <c r="AI22" i="33"/>
  <c r="AI21" i="33"/>
  <c r="AI20" i="33"/>
  <c r="AI12" i="33"/>
  <c r="AI11" i="33"/>
  <c r="AI10" i="33"/>
  <c r="AI9" i="33"/>
  <c r="AC47" i="1"/>
  <c r="AE53" i="33"/>
  <c r="AC46" i="1"/>
  <c r="AE52" i="33"/>
  <c r="AC45" i="1"/>
  <c r="AE51" i="33"/>
  <c r="AC44" i="1"/>
  <c r="AE50" i="33"/>
  <c r="AB47" i="1"/>
  <c r="AE44" i="33"/>
  <c r="AB46" i="1"/>
  <c r="AE43" i="33"/>
  <c r="AB45" i="1"/>
  <c r="AE42" i="33"/>
  <c r="AB44" i="1"/>
  <c r="AE41" i="33"/>
  <c r="AE23" i="33"/>
  <c r="AE22" i="33"/>
  <c r="AE21" i="33"/>
  <c r="AE20" i="33"/>
  <c r="AE12" i="33"/>
  <c r="AE11" i="33"/>
  <c r="AE10" i="33"/>
  <c r="AE9" i="33"/>
  <c r="R48" i="1"/>
  <c r="AG41" i="28" s="1"/>
  <c r="AI53" i="30"/>
  <c r="AI44" i="30"/>
  <c r="AI23" i="30"/>
  <c r="AI22" i="30"/>
  <c r="AI21" i="30"/>
  <c r="AI20" i="30"/>
  <c r="AI12" i="30"/>
  <c r="AI11" i="30"/>
  <c r="AI10" i="30"/>
  <c r="AI9" i="30"/>
  <c r="U51" i="1"/>
  <c r="AG53" i="30" s="1"/>
  <c r="U50" i="1"/>
  <c r="AG52" i="30" s="1"/>
  <c r="U49" i="1"/>
  <c r="AG51" i="30"/>
  <c r="U48" i="1"/>
  <c r="AG50" i="30"/>
  <c r="T51" i="1"/>
  <c r="AG44" i="30"/>
  <c r="T50" i="1"/>
  <c r="AG43" i="30" s="1"/>
  <c r="T49" i="1"/>
  <c r="AG42" i="30" s="1"/>
  <c r="T48" i="1"/>
  <c r="AG41" i="30" s="1"/>
  <c r="AG23" i="30"/>
  <c r="AG22" i="30"/>
  <c r="AG21" i="30"/>
  <c r="AG20" i="30"/>
  <c r="AG12" i="30"/>
  <c r="U47" i="1"/>
  <c r="AE53" i="30"/>
  <c r="U46" i="1"/>
  <c r="AE52" i="30"/>
  <c r="U45" i="1"/>
  <c r="AE51" i="30"/>
  <c r="U44" i="1"/>
  <c r="AE50" i="30"/>
  <c r="T47" i="1"/>
  <c r="AE44" i="30"/>
  <c r="T46" i="1"/>
  <c r="AE43" i="30"/>
  <c r="T45" i="1"/>
  <c r="AE42" i="30"/>
  <c r="T44" i="1"/>
  <c r="AE41" i="30"/>
  <c r="AE23" i="30"/>
  <c r="AE22" i="30"/>
  <c r="AE21" i="30"/>
  <c r="AE20" i="30"/>
  <c r="AE12" i="30"/>
  <c r="AE11" i="30"/>
  <c r="AE10" i="30"/>
  <c r="AE9" i="30"/>
  <c r="AG9" i="29"/>
  <c r="AG9" i="28"/>
  <c r="AI9" i="28"/>
  <c r="AI10" i="28"/>
  <c r="AI11" i="28"/>
  <c r="AI12" i="28"/>
  <c r="AK9" i="28"/>
  <c r="AG10" i="28"/>
  <c r="AG11" i="28"/>
  <c r="AG12" i="28"/>
  <c r="AK10" i="28"/>
  <c r="AK11" i="28"/>
  <c r="AI53" i="28"/>
  <c r="AI44" i="28"/>
  <c r="AI23" i="28"/>
  <c r="AI22" i="28"/>
  <c r="AI21" i="28"/>
  <c r="AI20" i="28"/>
  <c r="S51" i="1"/>
  <c r="AG53" i="28" s="1"/>
  <c r="S50" i="1"/>
  <c r="AG52" i="28" s="1"/>
  <c r="S49" i="1"/>
  <c r="AG51" i="28" s="1"/>
  <c r="S48" i="1"/>
  <c r="AG50" i="28"/>
  <c r="R51" i="1"/>
  <c r="AG44" i="28" s="1"/>
  <c r="R50" i="1"/>
  <c r="AG43" i="28" s="1"/>
  <c r="R49" i="1"/>
  <c r="AG42" i="28" s="1"/>
  <c r="AG23" i="28"/>
  <c r="AG22" i="28"/>
  <c r="AG21" i="28"/>
  <c r="AG20" i="28"/>
  <c r="S47" i="1"/>
  <c r="AE53" i="28"/>
  <c r="S46" i="1"/>
  <c r="AE52" i="28"/>
  <c r="S45" i="1"/>
  <c r="AE51" i="28"/>
  <c r="S44" i="1"/>
  <c r="AE50" i="28"/>
  <c r="R47" i="1"/>
  <c r="AE44" i="28"/>
  <c r="R46" i="1"/>
  <c r="AE43" i="28"/>
  <c r="R45" i="1"/>
  <c r="AE42" i="28"/>
  <c r="R44" i="1"/>
  <c r="AE41"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W46" i="1"/>
  <c r="AE54" i="29" s="1"/>
  <c r="V47" i="1"/>
  <c r="W47" i="1"/>
  <c r="V48" i="1"/>
  <c r="W48" i="1"/>
  <c r="AG52" i="29" s="1"/>
  <c r="V49" i="1"/>
  <c r="AG43" i="29" s="1"/>
  <c r="W49" i="1"/>
  <c r="AG53" i="29" s="1"/>
  <c r="V50" i="1"/>
  <c r="AG44" i="29" s="1"/>
  <c r="W50" i="1"/>
  <c r="AG54" i="29" s="1"/>
  <c r="V51" i="1"/>
  <c r="AG45" i="29" s="1"/>
  <c r="W51" i="1"/>
  <c r="AG55" i="29" s="1"/>
  <c r="R52" i="1"/>
  <c r="AI41" i="28" s="1"/>
  <c r="S52" i="1"/>
  <c r="AI50" i="28" s="1"/>
  <c r="T52" i="1"/>
  <c r="AI41" i="30" s="1"/>
  <c r="U52" i="1"/>
  <c r="AI50" i="30" s="1"/>
  <c r="V52" i="1"/>
  <c r="W52" i="1"/>
  <c r="AI52" i="29" s="1"/>
  <c r="X52" i="1"/>
  <c r="AI41" i="31" s="1"/>
  <c r="Y52" i="1"/>
  <c r="AI50" i="31" s="1"/>
  <c r="Z52" i="1"/>
  <c r="AI41" i="37" s="1"/>
  <c r="AA52" i="1"/>
  <c r="AI50" i="37" s="1"/>
  <c r="AB52" i="1"/>
  <c r="AI41" i="33" s="1"/>
  <c r="AC52" i="1"/>
  <c r="AI50" i="33" s="1"/>
  <c r="AD52" i="1"/>
  <c r="AI41" i="36" s="1"/>
  <c r="AE52" i="1"/>
  <c r="AI50" i="36" s="1"/>
  <c r="R53" i="1"/>
  <c r="AI42" i="28" s="1"/>
  <c r="S53" i="1"/>
  <c r="AI51" i="28" s="1"/>
  <c r="T53" i="1"/>
  <c r="AI42" i="30" s="1"/>
  <c r="U53" i="1"/>
  <c r="AI51" i="30" s="1"/>
  <c r="V53" i="1"/>
  <c r="W53" i="1"/>
  <c r="AI53" i="29" s="1"/>
  <c r="X53" i="1"/>
  <c r="AI42" i="31" s="1"/>
  <c r="Y53" i="1"/>
  <c r="AI51" i="31" s="1"/>
  <c r="Z53" i="1"/>
  <c r="AI42" i="37" s="1"/>
  <c r="AA53" i="1"/>
  <c r="AI51" i="37" s="1"/>
  <c r="AB53" i="1"/>
  <c r="AI42" i="33" s="1"/>
  <c r="AC53" i="1"/>
  <c r="AI51" i="33" s="1"/>
  <c r="AD53" i="1"/>
  <c r="AI42" i="36" s="1"/>
  <c r="AE53" i="1"/>
  <c r="AI51" i="36" s="1"/>
  <c r="R54" i="1"/>
  <c r="AI43" i="28" s="1"/>
  <c r="S54" i="1"/>
  <c r="AI52" i="28" s="1"/>
  <c r="T54" i="1"/>
  <c r="AI43" i="30" s="1"/>
  <c r="U54" i="1"/>
  <c r="AI52" i="30" s="1"/>
  <c r="V54" i="1"/>
  <c r="W54" i="1"/>
  <c r="AI54" i="29" s="1"/>
  <c r="X54" i="1"/>
  <c r="AI43" i="31" s="1"/>
  <c r="Y54" i="1"/>
  <c r="Z54" i="1"/>
  <c r="AI43" i="37" s="1"/>
  <c r="AA54" i="1"/>
  <c r="AI52" i="37" s="1"/>
  <c r="AB54" i="1"/>
  <c r="AI43" i="33" s="1"/>
  <c r="AC54" i="1"/>
  <c r="AI52" i="33" s="1"/>
  <c r="AD54" i="1"/>
  <c r="AI43" i="36" s="1"/>
  <c r="AE54" i="1"/>
  <c r="AI52" i="36" s="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N23" i="35"/>
  <c r="O22" i="31"/>
  <c r="O11" i="28"/>
  <c r="K23" i="29"/>
  <c r="M21" i="29"/>
  <c r="O23" i="30"/>
  <c r="O10" i="30"/>
  <c r="H14" i="35"/>
  <c r="M20" i="33"/>
  <c r="M50" i="30"/>
  <c r="M53" i="33"/>
  <c r="M52" i="31"/>
  <c r="K43" i="29"/>
  <c r="O43" i="28"/>
  <c r="K53" i="30"/>
  <c r="O52" i="31"/>
  <c r="M43" i="28"/>
  <c r="K42" i="29"/>
  <c r="K41" i="28"/>
  <c r="O51" i="30"/>
  <c r="K52" i="33"/>
  <c r="K20" i="33"/>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c r="A13" i="1"/>
  <c r="B17" i="1"/>
  <c r="K9" i="28"/>
  <c r="B20" i="1"/>
  <c r="A16" i="1"/>
  <c r="C26" i="1"/>
  <c r="A22" i="1"/>
  <c r="B34" i="1"/>
  <c r="A35" i="1"/>
  <c r="B39" i="1"/>
  <c r="K25" i="33"/>
  <c r="M26" i="29"/>
  <c r="O25" i="30"/>
  <c r="B24" i="1"/>
  <c r="A20" i="1"/>
  <c r="H24" i="35"/>
  <c r="E24" i="35"/>
  <c r="O53" i="33"/>
  <c r="AD24" i="35"/>
  <c r="O12" i="30"/>
  <c r="O53" i="30"/>
  <c r="O23" i="31"/>
  <c r="O53" i="31"/>
  <c r="O12" i="28"/>
  <c r="M14" i="28"/>
  <c r="O44" i="30"/>
  <c r="K24" i="35"/>
  <c r="A39" i="1"/>
  <c r="B43" i="1"/>
  <c r="C30" i="1"/>
  <c r="A26" i="1"/>
  <c r="A17" i="1"/>
  <c r="Q21" i="30"/>
  <c r="B21" i="1"/>
  <c r="B38" i="1"/>
  <c r="K20" i="30"/>
  <c r="K13" i="35"/>
  <c r="E13" i="35"/>
  <c r="K10" i="30"/>
  <c r="H13" i="35"/>
  <c r="AD13" i="35"/>
  <c r="AA16" i="35"/>
  <c r="O51" i="31"/>
  <c r="O43" i="30"/>
  <c r="Q53" i="29"/>
  <c r="O23" i="28"/>
  <c r="O9" i="29"/>
  <c r="K14" i="35"/>
  <c r="AA17" i="35"/>
  <c r="K21" i="28"/>
  <c r="K25" i="28"/>
  <c r="H27" i="35"/>
  <c r="K21" i="31"/>
  <c r="H15" i="35"/>
  <c r="M53" i="28"/>
  <c r="O42" i="30"/>
  <c r="O23" i="33"/>
  <c r="K42" i="28"/>
  <c r="M54" i="29"/>
  <c r="O21" i="31"/>
  <c r="O25" i="31"/>
  <c r="Q23" i="33"/>
  <c r="O42" i="28"/>
  <c r="M21" i="33"/>
  <c r="Q22" i="31"/>
  <c r="Q22" i="28"/>
  <c r="M53" i="29"/>
  <c r="M55" i="29"/>
  <c r="O24" i="29"/>
  <c r="AD15" i="35"/>
  <c r="Q52" i="30"/>
  <c r="K52" i="30"/>
  <c r="O52" i="28"/>
  <c r="M22" i="33"/>
  <c r="O21" i="29"/>
  <c r="Q23" i="29"/>
  <c r="H21" i="35"/>
  <c r="K15" i="35"/>
  <c r="M51" i="28"/>
  <c r="K41" i="30"/>
  <c r="O53" i="29"/>
  <c r="O21" i="33"/>
  <c r="O50" i="30"/>
  <c r="K55" i="29"/>
  <c r="M52" i="28"/>
  <c r="K12" i="30"/>
  <c r="O12" i="29"/>
  <c r="AD27" i="35"/>
  <c r="K22" i="35"/>
  <c r="H16" i="35"/>
  <c r="K43" i="28"/>
  <c r="M20" i="30"/>
  <c r="M25" i="30"/>
  <c r="K51" i="28"/>
  <c r="O42" i="29"/>
  <c r="M43" i="30"/>
  <c r="Q43" i="28"/>
  <c r="AA24" i="35"/>
  <c r="N17" i="35"/>
  <c r="O20" i="28"/>
  <c r="AA23" i="35"/>
  <c r="K21" i="29"/>
  <c r="K23" i="31"/>
  <c r="M22" i="31"/>
  <c r="N27" i="35"/>
  <c r="H23" i="35"/>
  <c r="E20" i="35"/>
  <c r="M9" i="29"/>
  <c r="M14" i="29"/>
  <c r="N19" i="35"/>
  <c r="AA26" i="35"/>
  <c r="K24" i="29"/>
  <c r="E15" i="35"/>
  <c r="AA18" i="35"/>
  <c r="K11" i="30"/>
  <c r="AD20" i="35"/>
  <c r="AA22" i="35"/>
  <c r="K10" i="28"/>
  <c r="K18" i="35"/>
  <c r="Q52" i="28"/>
  <c r="O22" i="33"/>
  <c r="O41" i="28"/>
  <c r="K22" i="30"/>
  <c r="O11" i="30"/>
  <c r="O14" i="30"/>
  <c r="K22" i="31"/>
  <c r="M21" i="28"/>
  <c r="M25" i="28"/>
  <c r="AA13" i="35"/>
  <c r="M51" i="31"/>
  <c r="M43" i="29"/>
  <c r="K50" i="31"/>
  <c r="O51" i="28"/>
  <c r="O52" i="33"/>
  <c r="K42" i="30"/>
  <c r="O52" i="29"/>
  <c r="M52" i="29"/>
  <c r="M50" i="33"/>
  <c r="K21" i="30"/>
  <c r="Q9" i="29"/>
  <c r="AA20" i="35"/>
  <c r="Q11" i="29"/>
  <c r="M23" i="29"/>
  <c r="K51" i="33"/>
  <c r="K43" i="30"/>
  <c r="O55" i="29"/>
  <c r="O52" i="30"/>
  <c r="M50" i="31"/>
  <c r="M51" i="33"/>
  <c r="Q21" i="31"/>
  <c r="Q11" i="28"/>
  <c r="H18" i="35"/>
  <c r="K16" i="35"/>
  <c r="E17" i="35"/>
  <c r="K12" i="28"/>
  <c r="M12" i="30"/>
  <c r="O22" i="28"/>
  <c r="M23" i="31"/>
  <c r="AD23" i="35"/>
  <c r="AD22" i="35"/>
  <c r="K19" i="35"/>
  <c r="K23" i="30"/>
  <c r="Q21" i="29"/>
  <c r="N24" i="35"/>
  <c r="O9" i="28"/>
  <c r="AA27" i="35"/>
  <c r="K23" i="35"/>
  <c r="H22" i="35"/>
  <c r="K17" i="35"/>
  <c r="M11" i="30"/>
  <c r="M14" i="30"/>
  <c r="M25" i="31"/>
  <c r="K25" i="31"/>
  <c r="O25" i="33"/>
  <c r="M25" i="33"/>
  <c r="K14" i="28"/>
  <c r="O14" i="28"/>
  <c r="Q50" i="28"/>
  <c r="Q21" i="28"/>
  <c r="Q12" i="29"/>
  <c r="H26" i="35"/>
  <c r="H25" i="35"/>
  <c r="Q51" i="33"/>
  <c r="A21" i="1"/>
  <c r="S20" i="33"/>
  <c r="B25" i="1"/>
  <c r="B47" i="1"/>
  <c r="A43" i="1"/>
  <c r="Q41" i="28"/>
  <c r="Q51" i="31"/>
  <c r="Q51" i="30"/>
  <c r="Q9" i="28"/>
  <c r="Q42" i="29"/>
  <c r="K26" i="29"/>
  <c r="Q20" i="31"/>
  <c r="Q21" i="33"/>
  <c r="AD30" i="35"/>
  <c r="AD28" i="35"/>
  <c r="Q24" i="29"/>
  <c r="Q53" i="31"/>
  <c r="S50" i="28"/>
  <c r="S52" i="28"/>
  <c r="N28" i="35"/>
  <c r="Q12" i="30"/>
  <c r="S10" i="28"/>
  <c r="H29" i="35"/>
  <c r="S41" i="28"/>
  <c r="S43" i="28"/>
  <c r="AA28" i="35"/>
  <c r="K28" i="35"/>
  <c r="Q44" i="30"/>
  <c r="Q53" i="30"/>
  <c r="E28" i="35"/>
  <c r="S23" i="29"/>
  <c r="Q23" i="31"/>
  <c r="Q23" i="28"/>
  <c r="K29" i="35"/>
  <c r="Q12" i="28"/>
  <c r="S52" i="30"/>
  <c r="Q53" i="33"/>
  <c r="S50" i="33"/>
  <c r="Q44" i="28"/>
  <c r="K31" i="35"/>
  <c r="Q9" i="30"/>
  <c r="Q41" i="30"/>
  <c r="Q22" i="29"/>
  <c r="S41" i="30"/>
  <c r="H28" i="35"/>
  <c r="N25" i="35"/>
  <c r="S51" i="31"/>
  <c r="Q53" i="28"/>
  <c r="S11" i="29"/>
  <c r="O26" i="29"/>
  <c r="K25" i="30"/>
  <c r="Q20" i="28"/>
  <c r="Q42" i="30"/>
  <c r="Q50" i="31"/>
  <c r="Q42" i="28"/>
  <c r="A24" i="1"/>
  <c r="B28" i="1"/>
  <c r="Q26" i="29"/>
  <c r="Q51" i="28"/>
  <c r="Q50" i="33"/>
  <c r="Q10" i="30"/>
  <c r="AD26" i="35"/>
  <c r="Q10" i="29"/>
  <c r="Q14" i="29"/>
  <c r="Q43" i="29"/>
  <c r="Q10" i="28"/>
  <c r="Q23" i="30"/>
  <c r="AA25" i="35"/>
  <c r="Q55" i="29"/>
  <c r="Q20" i="33"/>
  <c r="Q25" i="33"/>
  <c r="S9" i="28"/>
  <c r="Q52" i="29"/>
  <c r="Q20" i="30"/>
  <c r="Q25" i="30"/>
  <c r="K25" i="35"/>
  <c r="O25" i="28"/>
  <c r="Q50" i="30"/>
  <c r="Q45" i="29"/>
  <c r="N26" i="35"/>
  <c r="O14" i="29"/>
  <c r="K14" i="30"/>
  <c r="B42" i="1"/>
  <c r="C34" i="1"/>
  <c r="A30" i="1"/>
  <c r="AD25" i="35"/>
  <c r="E25" i="35"/>
  <c r="K26" i="35"/>
  <c r="E26" i="35"/>
  <c r="Q25" i="28"/>
  <c r="B46" i="1"/>
  <c r="S22" i="29"/>
  <c r="A28" i="1"/>
  <c r="B32" i="1"/>
  <c r="S52" i="33"/>
  <c r="Q14" i="30"/>
  <c r="N31" i="35"/>
  <c r="E29" i="35"/>
  <c r="S53" i="29"/>
  <c r="AN30" i="35"/>
  <c r="E31" i="35"/>
  <c r="AD31" i="35"/>
  <c r="AN31" i="35"/>
  <c r="S11" i="28"/>
  <c r="A25" i="1"/>
  <c r="B29" i="1"/>
  <c r="S20" i="28"/>
  <c r="AA29" i="35"/>
  <c r="C38" i="1"/>
  <c r="A34" i="1"/>
  <c r="AA30" i="35"/>
  <c r="S52" i="31"/>
  <c r="S20" i="31"/>
  <c r="S11" i="30"/>
  <c r="S51" i="30"/>
  <c r="S51" i="33"/>
  <c r="AD29" i="35"/>
  <c r="N29" i="35"/>
  <c r="S52" i="29"/>
  <c r="S22" i="30"/>
  <c r="S9" i="30"/>
  <c r="S54" i="29"/>
  <c r="Q14" i="28"/>
  <c r="S22" i="33"/>
  <c r="H31" i="35"/>
  <c r="S53" i="31"/>
  <c r="S44" i="28"/>
  <c r="N32" i="35"/>
  <c r="X32" i="35"/>
  <c r="S23" i="30"/>
  <c r="S12" i="30"/>
  <c r="S44" i="30"/>
  <c r="H32" i="35"/>
  <c r="AD32" i="35"/>
  <c r="E32" i="35"/>
  <c r="S23" i="31"/>
  <c r="S45" i="29"/>
  <c r="S12" i="29"/>
  <c r="S23" i="28"/>
  <c r="S24" i="29"/>
  <c r="K32" i="35"/>
  <c r="S55" i="29"/>
  <c r="S53" i="30"/>
  <c r="S12" i="28"/>
  <c r="S14" i="28"/>
  <c r="S23" i="33"/>
  <c r="AN32" i="35"/>
  <c r="S53" i="33"/>
  <c r="AA32" i="35"/>
  <c r="S53" i="28"/>
  <c r="H30" i="35"/>
  <c r="S21" i="30"/>
  <c r="N30" i="35"/>
  <c r="S44" i="29"/>
  <c r="S42" i="28"/>
  <c r="S10" i="30"/>
  <c r="S42" i="29"/>
  <c r="S10" i="29"/>
  <c r="S50" i="30"/>
  <c r="E30" i="35"/>
  <c r="S42" i="30"/>
  <c r="X30" i="35"/>
  <c r="S21" i="31"/>
  <c r="S22" i="28"/>
  <c r="S21" i="28"/>
  <c r="S21" i="33"/>
  <c r="S51" i="28"/>
  <c r="S43" i="29"/>
  <c r="AA31" i="35"/>
  <c r="S9" i="29"/>
  <c r="AN29" i="35"/>
  <c r="X31" i="35"/>
  <c r="S21" i="29"/>
  <c r="S26" i="29"/>
  <c r="S43" i="30"/>
  <c r="K30" i="35"/>
  <c r="S22" i="31"/>
  <c r="X29" i="35"/>
  <c r="Q25" i="31"/>
  <c r="A47" i="1"/>
  <c r="B51" i="1"/>
  <c r="S20" i="30"/>
  <c r="S50" i="31"/>
  <c r="S25" i="33"/>
  <c r="S25" i="28"/>
  <c r="A51" i="1"/>
  <c r="B55" i="1"/>
  <c r="B50" i="1"/>
  <c r="S14" i="29"/>
  <c r="A29" i="1"/>
  <c r="B33" i="1"/>
  <c r="B36" i="1"/>
  <c r="A32" i="1"/>
  <c r="S25" i="30"/>
  <c r="S14" i="30"/>
  <c r="S25" i="31"/>
  <c r="C42" i="1"/>
  <c r="A38" i="1"/>
  <c r="A36" i="1"/>
  <c r="B40" i="1"/>
  <c r="B54" i="1"/>
  <c r="A55" i="1"/>
  <c r="B59" i="1"/>
  <c r="A33" i="1"/>
  <c r="B37" i="1"/>
  <c r="C46" i="1"/>
  <c r="A42" i="1"/>
  <c r="B41" i="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3" i="28"/>
  <c r="Y12" i="30"/>
  <c r="U9" i="28"/>
  <c r="AA20" i="36"/>
  <c r="Q34" i="35"/>
  <c r="Y53" i="33"/>
  <c r="Y21" i="36"/>
  <c r="AA43" i="37"/>
  <c r="H36" i="35"/>
  <c r="W22" i="29"/>
  <c r="X47" i="35"/>
  <c r="Y9" i="36"/>
  <c r="AL42" i="35"/>
  <c r="W41" i="36"/>
  <c r="Y10" i="37"/>
  <c r="W53" i="33"/>
  <c r="W43" i="36"/>
  <c r="AA11" i="36"/>
  <c r="H34" i="35"/>
  <c r="Y23" i="29"/>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H41" i="35"/>
  <c r="U23" i="28"/>
  <c r="U20" i="33"/>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Q40" i="35"/>
  <c r="W21" i="36"/>
  <c r="AA20" i="33"/>
  <c r="S34" i="35"/>
  <c r="Y41" i="30"/>
  <c r="Y23" i="31"/>
  <c r="E41" i="35"/>
  <c r="AN43" i="35"/>
  <c r="AA9" i="37"/>
  <c r="V42" i="35"/>
  <c r="Y20" i="37"/>
  <c r="AA50" i="36"/>
  <c r="AA43" i="30"/>
  <c r="N39" i="35"/>
  <c r="K36" i="35"/>
  <c r="E33" i="35"/>
  <c r="Y9" i="37"/>
  <c r="U10" i="37"/>
  <c r="AA52" i="36"/>
  <c r="AA52" i="33"/>
  <c r="U21" i="33"/>
  <c r="V33" i="35"/>
  <c r="U44" i="36"/>
  <c r="Y52" i="37"/>
  <c r="Y43" i="31"/>
  <c r="U41" i="37"/>
  <c r="W44" i="28"/>
  <c r="Y53" i="29"/>
  <c r="W41" i="37"/>
  <c r="W52" i="30"/>
  <c r="AD34" i="35"/>
  <c r="U22" i="29"/>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2" i="33"/>
  <c r="E35" i="35"/>
  <c r="H39" i="35"/>
  <c r="K40" i="35"/>
  <c r="U10" i="30"/>
  <c r="W11" i="30"/>
  <c r="W23" i="31"/>
  <c r="AL37" i="35"/>
  <c r="Y22" i="36"/>
  <c r="W42" i="37"/>
  <c r="Y43" i="30"/>
  <c r="W20" i="28"/>
  <c r="W25" i="28"/>
  <c r="AA21" i="33"/>
  <c r="Y24" i="29"/>
  <c r="U43" i="33"/>
  <c r="AA21" i="28"/>
  <c r="E34" i="35"/>
  <c r="W23" i="30"/>
  <c r="AN37" i="35"/>
  <c r="AL43" i="35"/>
  <c r="Y41" i="36"/>
  <c r="U9" i="37"/>
  <c r="Y41" i="28"/>
  <c r="K43" i="35"/>
  <c r="Y9" i="29"/>
  <c r="W11" i="28"/>
  <c r="AA11" i="31"/>
  <c r="AL41" i="35"/>
  <c r="AG38" i="35"/>
  <c r="Y11" i="36"/>
  <c r="U52" i="36"/>
  <c r="E38" i="35"/>
  <c r="W9" i="29"/>
  <c r="W14" i="29"/>
  <c r="U11" i="30"/>
  <c r="X37" i="35"/>
  <c r="Y22" i="37"/>
  <c r="AL36" i="35"/>
  <c r="W22" i="36"/>
  <c r="AA42" i="33"/>
  <c r="U50" i="33"/>
  <c r="Y52" i="28"/>
  <c r="AA50" i="31"/>
  <c r="Y12" i="28"/>
  <c r="Y20" i="36"/>
  <c r="U9" i="36"/>
  <c r="U52" i="37"/>
  <c r="W53" i="28"/>
  <c r="H44" i="35"/>
  <c r="AG45" i="35"/>
  <c r="AA42" i="30"/>
  <c r="Y11" i="31"/>
  <c r="Y11" i="33"/>
  <c r="V35" i="35"/>
  <c r="X40" i="35"/>
  <c r="U21" i="31"/>
  <c r="K38" i="35"/>
  <c r="AG41" i="35"/>
  <c r="V46" i="35"/>
  <c r="U41" i="36"/>
  <c r="Y22" i="29"/>
  <c r="S39" i="35"/>
  <c r="AG44" i="35"/>
  <c r="AA20" i="28"/>
  <c r="U10" i="36"/>
  <c r="N35" i="35"/>
  <c r="Y10" i="36"/>
  <c r="AA43" i="36"/>
  <c r="AA22" i="28"/>
  <c r="S33" i="35"/>
  <c r="S42" i="35"/>
  <c r="U9" i="31"/>
  <c r="AA11" i="30"/>
  <c r="AL40" i="35"/>
  <c r="U11" i="36"/>
  <c r="V34" i="35"/>
  <c r="Y51" i="36"/>
  <c r="W9" i="31"/>
  <c r="AA10" i="33"/>
  <c r="AG47" i="35"/>
  <c r="AA33" i="35"/>
  <c r="Y51" i="28"/>
  <c r="AG33" i="35"/>
  <c r="AA51" i="33"/>
  <c r="U23" i="29"/>
  <c r="V40" i="35"/>
  <c r="U41" i="33"/>
  <c r="AI47" i="35"/>
  <c r="W12" i="37"/>
  <c r="AI34" i="35"/>
  <c r="W12" i="36"/>
  <c r="U23" i="37"/>
  <c r="Y43" i="33"/>
  <c r="AL47" i="35"/>
  <c r="U51" i="33"/>
  <c r="U42" i="29"/>
  <c r="AD33" i="35"/>
  <c r="E36" i="35"/>
  <c r="U21" i="30"/>
  <c r="W12" i="29"/>
  <c r="U42" i="37"/>
  <c r="E37" i="35"/>
  <c r="Y22" i="31"/>
  <c r="W11" i="36"/>
  <c r="Y42" i="36"/>
  <c r="Y23" i="30"/>
  <c r="Q39" i="35"/>
  <c r="Q44" i="35"/>
  <c r="Y23" i="36"/>
  <c r="U11" i="3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U11" i="37"/>
  <c r="W50" i="31"/>
  <c r="W52" i="33"/>
  <c r="AD43" i="35"/>
  <c r="AA10" i="37"/>
  <c r="AA41" i="33"/>
  <c r="Y42" i="37"/>
  <c r="W10" i="30"/>
  <c r="W22" i="31"/>
  <c r="AN46" i="35"/>
  <c r="Y44" i="36"/>
  <c r="Y10" i="31"/>
  <c r="AD45" i="35"/>
  <c r="U22" i="36"/>
  <c r="K35" i="35"/>
  <c r="AA42" i="35"/>
  <c r="Q33" i="35"/>
  <c r="Q42" i="35"/>
  <c r="U11" i="33"/>
  <c r="X45" i="35"/>
  <c r="Y23" i="37"/>
  <c r="Y20" i="28"/>
  <c r="Y25" i="28"/>
  <c r="U21" i="37"/>
  <c r="U42" i="36"/>
  <c r="U41" i="31"/>
  <c r="AA22" i="29"/>
  <c r="AA43" i="35"/>
  <c r="AA9" i="31"/>
  <c r="W11" i="33"/>
  <c r="AI43" i="35"/>
  <c r="Y53" i="31"/>
  <c r="N33" i="35"/>
  <c r="W43" i="33"/>
  <c r="N46" i="35"/>
  <c r="K47" i="35"/>
  <c r="AD37" i="35"/>
  <c r="AL35" i="35"/>
  <c r="U20" i="28"/>
  <c r="N44" i="35"/>
  <c r="AI39" i="35"/>
  <c r="AL46" i="35"/>
  <c r="Y11" i="37"/>
  <c r="Y50" i="36"/>
  <c r="AA22" i="30"/>
  <c r="AA20" i="37"/>
  <c r="W42" i="33"/>
  <c r="W23" i="33"/>
  <c r="Y53" i="36"/>
  <c r="AA11" i="28"/>
  <c r="AG34" i="35"/>
  <c r="Y42" i="33"/>
  <c r="U52" i="33"/>
  <c r="Y9" i="28"/>
  <c r="U53" i="36"/>
  <c r="W24" i="29"/>
  <c r="W21" i="33"/>
  <c r="C50" i="1"/>
  <c r="A46" i="1"/>
  <c r="W25" i="37"/>
  <c r="Y25" i="36"/>
  <c r="W14" i="36"/>
  <c r="W14" i="31"/>
  <c r="U14" i="31"/>
  <c r="U25" i="33"/>
  <c r="Y14" i="28"/>
  <c r="W14" i="28"/>
  <c r="U25" i="36"/>
  <c r="W14" i="30"/>
  <c r="A44" i="1"/>
  <c r="B48" i="1"/>
  <c r="W14" i="33"/>
  <c r="U14" i="36"/>
  <c r="Y25" i="33"/>
  <c r="U14" i="33"/>
  <c r="Y14" i="37"/>
  <c r="W25" i="31"/>
  <c r="Y14" i="36"/>
  <c r="Y14" i="33"/>
  <c r="W14" i="37"/>
  <c r="U26" i="29"/>
  <c r="W25" i="30"/>
  <c r="B62" i="1"/>
  <c r="Y25" i="31"/>
  <c r="U14" i="37"/>
  <c r="Y25" i="37"/>
  <c r="U25" i="37"/>
  <c r="Y25" i="30"/>
  <c r="U14" i="28"/>
  <c r="W25" i="36"/>
  <c r="U25" i="30"/>
  <c r="Y14" i="31"/>
  <c r="A63" i="1"/>
  <c r="B67" i="1"/>
  <c r="C54" i="1"/>
  <c r="A50" i="1"/>
  <c r="U25" i="28"/>
  <c r="Y14" i="29"/>
  <c r="W25" i="33"/>
  <c r="U14" i="30"/>
  <c r="Y26" i="29"/>
  <c r="U25" i="31"/>
  <c r="W26" i="29"/>
  <c r="U14" i="29"/>
  <c r="Y14" i="30"/>
  <c r="B45" i="1"/>
  <c r="A41" i="1"/>
  <c r="AC50" i="37"/>
  <c r="AC50" i="30"/>
  <c r="AC41" i="37"/>
  <c r="AC42" i="33"/>
  <c r="AC52" i="37"/>
  <c r="AA44" i="28"/>
  <c r="AC11" i="30"/>
  <c r="AC11" i="33"/>
  <c r="AA24" i="29"/>
  <c r="AA26" i="29"/>
  <c r="AA12" i="37"/>
  <c r="AA14" i="37"/>
  <c r="K48" i="35"/>
  <c r="AC43" i="31"/>
  <c r="AA48" i="35"/>
  <c r="AA12" i="30"/>
  <c r="AA14" i="30"/>
  <c r="AC21" i="30"/>
  <c r="AI48" i="35"/>
  <c r="AA44" i="33"/>
  <c r="AC9" i="36"/>
  <c r="AA53" i="31"/>
  <c r="N48" i="35"/>
  <c r="AC11" i="37"/>
  <c r="AA53" i="37"/>
  <c r="AA44" i="31"/>
  <c r="AC43" i="33"/>
  <c r="AC53" i="30"/>
  <c r="AA53" i="28"/>
  <c r="X48" i="35"/>
  <c r="AC42" i="36"/>
  <c r="AC23" i="30"/>
  <c r="AC53" i="36"/>
  <c r="AC44" i="28"/>
  <c r="AC51" i="31"/>
  <c r="AC50" i="31"/>
  <c r="AC10" i="31"/>
  <c r="AA12" i="36"/>
  <c r="AA14" i="36"/>
  <c r="AA53" i="33"/>
  <c r="AC50" i="28"/>
  <c r="S48" i="35"/>
  <c r="V48" i="35"/>
  <c r="AC20" i="33"/>
  <c r="AC51" i="33"/>
  <c r="AD48" i="35"/>
  <c r="AC22" i="36"/>
  <c r="AC22" i="33"/>
  <c r="AA23" i="37"/>
  <c r="AA25" i="37"/>
  <c r="AC12" i="31"/>
  <c r="AG48" i="35"/>
  <c r="AC20" i="30"/>
  <c r="AC12" i="36"/>
  <c r="AN48" i="35"/>
  <c r="AC51" i="36"/>
  <c r="AC41" i="31"/>
  <c r="AC52" i="31"/>
  <c r="AC51" i="37"/>
  <c r="AC43" i="37"/>
  <c r="AA45" i="29"/>
  <c r="AC11" i="31"/>
  <c r="AC9" i="30"/>
  <c r="AC22" i="37"/>
  <c r="AC12" i="28"/>
  <c r="AC53" i="28"/>
  <c r="AC9" i="33"/>
  <c r="AA44" i="37"/>
  <c r="AA23" i="28"/>
  <c r="AA25" i="28"/>
  <c r="AC9" i="37"/>
  <c r="AC20" i="31"/>
  <c r="AC50" i="33"/>
  <c r="AC23" i="36"/>
  <c r="AC9" i="28"/>
  <c r="AC20" i="36"/>
  <c r="AC22" i="28"/>
  <c r="AC12" i="37"/>
  <c r="AC20" i="28"/>
  <c r="AC23" i="37"/>
  <c r="AC52" i="28"/>
  <c r="AC41" i="36"/>
  <c r="AC53" i="37"/>
  <c r="AC41" i="28"/>
  <c r="AC42" i="37"/>
  <c r="AC10" i="30"/>
  <c r="AC21" i="31"/>
  <c r="AC11" i="28"/>
  <c r="AC44" i="37"/>
  <c r="AC44" i="33"/>
  <c r="AA12" i="29"/>
  <c r="AA14" i="29"/>
  <c r="AA23" i="36"/>
  <c r="AA25" i="36"/>
  <c r="AC51" i="30"/>
  <c r="AC23" i="28"/>
  <c r="AC43" i="28"/>
  <c r="AC9" i="31"/>
  <c r="AC14" i="31"/>
  <c r="AA23" i="30"/>
  <c r="AA25" i="30"/>
  <c r="AC41" i="30"/>
  <c r="AC52" i="30"/>
  <c r="AC44" i="31"/>
  <c r="AC53" i="31"/>
  <c r="AA55" i="29"/>
  <c r="AC10" i="33"/>
  <c r="AA12" i="33"/>
  <c r="AA14" i="33"/>
  <c r="AC12" i="30"/>
  <c r="AC10" i="28"/>
  <c r="AA44" i="30"/>
  <c r="AC44" i="30"/>
  <c r="AC12" i="33"/>
  <c r="AC44" i="36"/>
  <c r="AC10" i="36"/>
  <c r="Q48" i="35"/>
  <c r="AC53" i="33"/>
  <c r="AC42" i="30"/>
  <c r="E48" i="35"/>
  <c r="AC21" i="33"/>
  <c r="AC20" i="37"/>
  <c r="AC10" i="37"/>
  <c r="AC23" i="33"/>
  <c r="AA12" i="28"/>
  <c r="AA14" i="28"/>
  <c r="AC50" i="36"/>
  <c r="AA53" i="30"/>
  <c r="AC21" i="37"/>
  <c r="AC21" i="28"/>
  <c r="AC42" i="28"/>
  <c r="AC23" i="31"/>
  <c r="AC52" i="36"/>
  <c r="AA23" i="33"/>
  <c r="AA25" i="33"/>
  <c r="AA44" i="36"/>
  <c r="AA12" i="31"/>
  <c r="AA14" i="31"/>
  <c r="AC22" i="30"/>
  <c r="AC21" i="36"/>
  <c r="AC41" i="33"/>
  <c r="AC22" i="31"/>
  <c r="AC43" i="36"/>
  <c r="H48" i="35"/>
  <c r="AC43" i="30"/>
  <c r="AC52" i="33"/>
  <c r="AC42" i="31"/>
  <c r="AA23" i="31"/>
  <c r="AA25" i="31"/>
  <c r="AC51" i="28"/>
  <c r="AL48" i="35"/>
  <c r="AA53" i="36"/>
  <c r="AC11" i="36"/>
  <c r="A67" i="1"/>
  <c r="B71" i="1"/>
  <c r="B66" i="1"/>
  <c r="A45" i="1"/>
  <c r="B49" i="1"/>
  <c r="C58" i="1"/>
  <c r="A54" i="1"/>
  <c r="A48" i="1"/>
  <c r="B52" i="1"/>
  <c r="AC25" i="37"/>
  <c r="C62" i="1"/>
  <c r="A58" i="1"/>
  <c r="B56" i="1"/>
  <c r="A52" i="1"/>
  <c r="A49" i="1"/>
  <c r="B53" i="1"/>
  <c r="A71" i="1"/>
  <c r="B75" i="1"/>
  <c r="A75" i="1"/>
  <c r="AC25" i="30"/>
  <c r="AC25" i="33"/>
  <c r="B70" i="1"/>
  <c r="AC25" i="36"/>
  <c r="AC25" i="31"/>
  <c r="AC14" i="33"/>
  <c r="AC14" i="30"/>
  <c r="AC14" i="36"/>
  <c r="AC25" i="28"/>
  <c r="AC14" i="28"/>
  <c r="AC14" i="37"/>
  <c r="B74" i="1"/>
  <c r="A56" i="1"/>
  <c r="B60" i="1"/>
  <c r="A53" i="1"/>
  <c r="B57" i="1"/>
  <c r="C66" i="1"/>
  <c r="A62" i="1"/>
  <c r="A60" i="1"/>
  <c r="B64" i="1"/>
  <c r="A57" i="1"/>
  <c r="B61" i="1"/>
  <c r="C70" i="1"/>
  <c r="A66" i="1"/>
  <c r="AK20" i="37"/>
  <c r="AK20" i="31"/>
  <c r="AK12" i="30"/>
  <c r="AK11" i="33"/>
  <c r="AK52" i="29"/>
  <c r="AE24" i="29"/>
  <c r="H50" i="35"/>
  <c r="AL59" i="35"/>
  <c r="AG58" i="35"/>
  <c r="AA57" i="35"/>
  <c r="V56" i="35"/>
  <c r="Q55" i="35"/>
  <c r="K54" i="35"/>
  <c r="E53" i="35"/>
  <c r="AL51" i="35"/>
  <c r="AG50" i="35"/>
  <c r="X49" i="35"/>
  <c r="AK22" i="30"/>
  <c r="AK21" i="33"/>
  <c r="AK10" i="36"/>
  <c r="AC53" i="29"/>
  <c r="AC10" i="29"/>
  <c r="H60" i="35"/>
  <c r="AN58" i="35"/>
  <c r="AI57" i="35"/>
  <c r="AD56" i="35"/>
  <c r="X55" i="35"/>
  <c r="S54" i="35"/>
  <c r="N53" i="35"/>
  <c r="H52" i="35"/>
  <c r="AN50" i="35"/>
  <c r="AG49" i="35"/>
  <c r="AK23" i="33"/>
  <c r="AK12" i="36"/>
  <c r="AG11" i="29"/>
  <c r="AI11" i="29"/>
  <c r="AK10" i="29"/>
  <c r="AC11" i="29"/>
  <c r="N60" i="35"/>
  <c r="H59" i="35"/>
  <c r="AN57" i="35"/>
  <c r="AD55" i="35"/>
  <c r="X54" i="35"/>
  <c r="S53" i="35"/>
  <c r="N52" i="35"/>
  <c r="H51" i="35"/>
  <c r="AL49" i="35"/>
  <c r="AK21" i="28"/>
  <c r="AI24" i="29"/>
  <c r="V59" i="35"/>
  <c r="AL54" i="35"/>
  <c r="Q50" i="35"/>
  <c r="AK20" i="36"/>
  <c r="AE11" i="29"/>
  <c r="AL56" i="35"/>
  <c r="Q52" i="35"/>
  <c r="AK9" i="33"/>
  <c r="AE23" i="29"/>
  <c r="V57" i="35"/>
  <c r="AL52" i="35"/>
  <c r="AK21" i="30"/>
  <c r="AD49" i="35"/>
  <c r="K53" i="35"/>
  <c r="AL50" i="35"/>
  <c r="E52" i="35"/>
  <c r="AK42" i="33"/>
  <c r="AE55" i="29"/>
  <c r="AK51" i="36"/>
  <c r="AK41" i="37"/>
  <c r="AE45" i="29"/>
  <c r="AC45" i="29"/>
  <c r="AK53" i="31"/>
  <c r="AK43" i="33"/>
  <c r="AK50" i="31"/>
  <c r="AK44" i="31"/>
  <c r="AK53" i="36"/>
  <c r="AE43" i="29"/>
  <c r="AK51" i="30"/>
  <c r="AK44" i="30"/>
  <c r="AK43" i="30"/>
  <c r="AG22" i="29"/>
  <c r="AE12" i="29"/>
  <c r="K58" i="35"/>
  <c r="AG54" i="35"/>
  <c r="Q51" i="35"/>
  <c r="AK22" i="31"/>
  <c r="AI42" i="29"/>
  <c r="AD60" i="35"/>
  <c r="N57" i="35"/>
  <c r="S50" i="35"/>
  <c r="AK12" i="37"/>
  <c r="AK43" i="29"/>
  <c r="AD59" i="35"/>
  <c r="N56" i="35"/>
  <c r="AI52" i="35"/>
  <c r="Q49" i="35"/>
  <c r="K57" i="35"/>
  <c r="AI12" i="29"/>
  <c r="AA54" i="35"/>
  <c r="AG59" i="35"/>
  <c r="AL58" i="35"/>
  <c r="E60" i="35"/>
  <c r="AK53" i="33"/>
  <c r="AK53" i="28"/>
  <c r="AK42" i="30"/>
  <c r="AK41" i="28"/>
  <c r="AK21" i="37"/>
  <c r="AK23" i="28"/>
  <c r="AK23" i="31"/>
  <c r="AK11" i="37"/>
  <c r="AI43" i="29"/>
  <c r="AK42" i="29"/>
  <c r="AE22" i="29"/>
  <c r="AG60" i="35"/>
  <c r="AA59" i="35"/>
  <c r="V58" i="35"/>
  <c r="Q57" i="35"/>
  <c r="K56" i="35"/>
  <c r="E55" i="35"/>
  <c r="AL53" i="35"/>
  <c r="AG52" i="35"/>
  <c r="AA51" i="35"/>
  <c r="V50" i="35"/>
  <c r="N49" i="35"/>
  <c r="AK11" i="30"/>
  <c r="AK10" i="33"/>
  <c r="AC24" i="29"/>
  <c r="AN60" i="35"/>
  <c r="AI59" i="35"/>
  <c r="AD58" i="35"/>
  <c r="X57" i="35"/>
  <c r="S56" i="35"/>
  <c r="N55" i="35"/>
  <c r="H54" i="35"/>
  <c r="AN52" i="35"/>
  <c r="AI51" i="35"/>
  <c r="AD50" i="35"/>
  <c r="V49" i="35"/>
  <c r="AK20" i="30"/>
  <c r="AK12" i="33"/>
  <c r="AI9" i="29"/>
  <c r="AK53" i="29"/>
  <c r="AC42" i="29"/>
  <c r="AC9" i="29"/>
  <c r="AN59" i="35"/>
  <c r="AI58" i="35"/>
  <c r="AD57" i="35"/>
  <c r="X56" i="35"/>
  <c r="S55" i="35"/>
  <c r="N54" i="35"/>
  <c r="H53" i="35"/>
  <c r="AN51" i="35"/>
  <c r="AI50" i="35"/>
  <c r="AA49" i="35"/>
  <c r="AK21" i="31"/>
  <c r="Q58" i="35"/>
  <c r="AG53" i="35"/>
  <c r="H49" i="35"/>
  <c r="AG12" i="29"/>
  <c r="Q60" i="35"/>
  <c r="AG55" i="35"/>
  <c r="K51" i="35"/>
  <c r="AL60" i="35"/>
  <c r="Q56" i="35"/>
  <c r="AG51" i="35"/>
  <c r="AK20" i="33"/>
  <c r="AI55" i="29"/>
  <c r="AK9" i="36"/>
  <c r="AC55" i="29"/>
  <c r="AC52" i="29"/>
  <c r="AK44" i="28"/>
  <c r="AK50" i="33"/>
  <c r="AC44" i="29"/>
  <c r="AK42" i="28"/>
  <c r="AK44" i="33"/>
  <c r="AK42" i="37"/>
  <c r="AK51" i="31"/>
  <c r="AE44" i="29"/>
  <c r="AK52" i="33"/>
  <c r="AK41" i="30"/>
  <c r="AK50" i="28"/>
  <c r="AK43" i="28"/>
  <c r="AK52" i="30"/>
  <c r="AI22" i="29"/>
  <c r="V60" i="35"/>
  <c r="E57" i="35"/>
  <c r="V52" i="35"/>
  <c r="AK22" i="28"/>
  <c r="AC22" i="29"/>
  <c r="S58" i="35"/>
  <c r="AD52" i="35"/>
  <c r="K49" i="35"/>
  <c r="AI60" i="35"/>
  <c r="S57" i="35"/>
  <c r="H55" i="35"/>
  <c r="AD51" i="35"/>
  <c r="AK9" i="37"/>
  <c r="AA52" i="35"/>
  <c r="K59" i="35"/>
  <c r="AI45" i="29"/>
  <c r="AA50" i="35"/>
  <c r="AE9" i="29"/>
  <c r="AK42" i="36"/>
  <c r="AK51" i="28"/>
  <c r="AK41" i="31"/>
  <c r="AK44" i="37"/>
  <c r="AK5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S60" i="35"/>
  <c r="N59" i="35"/>
  <c r="H58" i="35"/>
  <c r="AD54" i="35"/>
  <c r="X53" i="35"/>
  <c r="S52" i="35"/>
  <c r="N51" i="35"/>
  <c r="E50" i="35"/>
  <c r="AK20" i="28"/>
  <c r="AK12" i="31"/>
  <c r="AK23" i="36"/>
  <c r="AG23" i="29"/>
  <c r="AI23" i="29"/>
  <c r="AK22" i="29"/>
  <c r="AC21" i="29"/>
  <c r="X60" i="35"/>
  <c r="S59" i="35"/>
  <c r="N58" i="35"/>
  <c r="H57" i="35"/>
  <c r="AD53" i="35"/>
  <c r="X52" i="35"/>
  <c r="S51" i="35"/>
  <c r="N50" i="35"/>
  <c r="E49" i="35"/>
  <c r="AG24" i="29"/>
  <c r="AA60" i="35"/>
  <c r="E56" i="35"/>
  <c r="V51" i="35"/>
  <c r="AK9" i="31"/>
  <c r="E58" i="35"/>
  <c r="V53" i="35"/>
  <c r="AK10" i="30"/>
  <c r="AA58" i="35"/>
  <c r="E54" i="35"/>
  <c r="S49" i="35"/>
  <c r="Q54" i="35"/>
  <c r="AG57" i="35"/>
  <c r="V55" i="35"/>
  <c r="AA56" i="35"/>
  <c r="AK43" i="36"/>
  <c r="AK52" i="37"/>
  <c r="AK41" i="33"/>
  <c r="AK50" i="37"/>
  <c r="AK52" i="31"/>
  <c r="AK50" i="36"/>
  <c r="AK42" i="31"/>
  <c r="AK44" i="36"/>
  <c r="AK51" i="37"/>
  <c r="AE42" i="29"/>
  <c r="AK53" i="30"/>
  <c r="AK43" i="31"/>
  <c r="AK50" i="30"/>
  <c r="AC54" i="29"/>
  <c r="AK53" i="37"/>
  <c r="AK41" i="36"/>
  <c r="AK22" i="37"/>
  <c r="AK12" i="28"/>
  <c r="AK11" i="31"/>
  <c r="AK22" i="36"/>
  <c r="AK21" i="29"/>
  <c r="Q59" i="35"/>
  <c r="AL55" i="35"/>
  <c r="AA53" i="35"/>
  <c r="K50" i="35"/>
  <c r="AK10" i="37"/>
  <c r="X59" i="35"/>
  <c r="H56" i="35"/>
  <c r="X51" i="35"/>
  <c r="AK9" i="30"/>
  <c r="AI44" i="29"/>
  <c r="AC23" i="29"/>
  <c r="X58" i="35"/>
  <c r="X50" i="35"/>
  <c r="AE21" i="29"/>
  <c r="AN49" i="35"/>
  <c r="K55" i="35"/>
  <c r="AC43" i="29"/>
  <c r="AG42" i="29"/>
  <c r="AK51" i="33"/>
  <c r="AK43" i="37"/>
  <c r="AE53" i="29"/>
  <c r="AK52" i="28"/>
  <c r="A61" i="1"/>
  <c r="AK23" i="29"/>
  <c r="B65" i="1"/>
  <c r="C74" i="1"/>
  <c r="A74" i="1"/>
  <c r="A70" i="1"/>
  <c r="B68" i="1"/>
  <c r="A64" i="1"/>
  <c r="AK24" i="29"/>
  <c r="AK55" i="29"/>
  <c r="A65" i="1"/>
  <c r="B69" i="1"/>
  <c r="AK44" i="29"/>
  <c r="AK11" i="29"/>
  <c r="AK45" i="29"/>
  <c r="B72" i="1"/>
  <c r="A72" i="1"/>
  <c r="A68" i="1"/>
  <c r="AK54" i="29"/>
  <c r="A69" i="1"/>
  <c r="B73" i="1"/>
  <c r="A73" i="1"/>
  <c r="AE26" i="29" l="1"/>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<sst xmlns="http://schemas.openxmlformats.org/spreadsheetml/2006/main" count="1283" uniqueCount="247">
  <si>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</si>
  <si>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</si>
  <si>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</si>
  <si>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</si>
  <si>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</si>
  <si>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</si>
  <si>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</si>
  <si>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</si>
  <si>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</si>
  <si>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</si>
  <si>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</si>
  <si>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</si>
  <si>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</si>
  <si>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</si>
  <si>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</si>
  <si>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</si>
  <si>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</si>
  <si>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</si>
  <si>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</si>
  <si>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</si>
  <si>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</si>
  <si>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</si>
  <si>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</si>
  <si>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</si>
  <si>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</si>
  <si>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</si>
  <si>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</si>
  <si>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</si>
  <si>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</si>
  <si>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</si>
  <si>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</si>
  <si>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</si>
  <si>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</si>
  <si>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</si>
  <si>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</si>
  <si>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</si>
  <si>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</si>
  <si>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</si>
  <si>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</si>
  <si>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</si>
  <si>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</si>
  <si>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</si>
  <si>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</si>
  <si>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</si>
  <si>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</si>
  <si>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</si>
  <si>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</si>
  <si>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</si>
  <si>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</si>
  <si>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</si>
  <si>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</si>
  <si>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</si>
  <si>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</si>
  <si>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</si>
  <si>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</si>
  <si>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</si>
  <si>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</si>
  <si>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</si>
  <si>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</si>
  <si>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</si>
  <si>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</si>
  <si>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</si>
  <si>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</si>
  <si>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</si>
  <si>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</si>
  <si>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</si>
  <si>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</si>
  <si>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</si>
  <si>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</si>
  <si>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</si>
  <si>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</si>
  <si>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</si>
  <si>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</si>
  <si>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</si>
  <si>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</si>
  <si>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</si>
  <si>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</si>
  <si>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</si>
  <si>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</si>
  <si>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</si>
  <si>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</si>
  <si>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</si>
  <si>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</si>
  <si>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</si>
  <si>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</si>
  <si>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</si>
  <si>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</si>
  <si>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</si>
  <si>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</si>
  <si>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</si>
  <si>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</si>
  <si>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</si>
  <si>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Trafikverket</t>
  </si>
  <si>
    <t>Anders Broberg (producent)</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</si>
  <si>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</si>
  <si>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</si>
  <si>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</si>
  <si>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</si>
  <si>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</si>
  <si>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</si>
  <si>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</si>
  <si>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</si>
  <si>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</si>
  <si>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</si>
  <si>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</si>
  <si>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</si>
  <si>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</si>
  <si>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</si>
  <si>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</si>
  <si>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</si>
  <si>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</si>
  <si>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</si>
  <si>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</si>
  <si>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</si>
  <si>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</si>
  <si>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</si>
  <si>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</si>
  <si>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</si>
  <si>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</si>
  <si>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</si>
  <si>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</si>
  <si>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</si>
  <si>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</si>
  <si>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</si>
  <si>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</si>
  <si>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</si>
  <si>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</si>
  <si>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</si>
  <si>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</si>
  <si>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</si>
  <si>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</si>
  <si>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</si>
  <si>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</si>
  <si>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</si>
  <si>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</si>
  <si>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</si>
  <si>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</si>
  <si>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</si>
  <si>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</si>
  <si>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</si>
  <si>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</si>
  <si>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</si>
  <si>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</si>
  <si>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</si>
  <si>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</si>
  <si>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</si>
  <si>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</si>
  <si>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</si>
  <si>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</si>
  <si>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</si>
  <si>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</si>
  <si>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</si>
  <si>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</si>
  <si>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Undersökningen publiceras på Trafikanalys webbplats i filer i pdf- och Excelformat.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visas som infogade kommentarer kopplade till respektive cell. Dessa kommentarer indikeras i Excel med en röd triangel.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</si>
  <si>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</si>
  <si>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</si>
  <si>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</si>
  <si>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</si>
  <si>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</si>
  <si>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</si>
  <si>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</si>
  <si>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</si>
  <si>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</si>
  <si>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</si>
  <si>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</si>
  <si>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</si>
  <si>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</si>
  <si>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</si>
  <si>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</si>
  <si>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</si>
  <si>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</si>
  <si>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</si>
  <si>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</si>
  <si>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</si>
  <si>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</si>
  <si>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</si>
  <si>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</si>
  <si>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</si>
  <si>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</si>
  <si>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</si>
  <si>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</si>
  <si>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</si>
  <si>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</si>
  <si>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</si>
  <si>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</si>
  <si>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</si>
  <si>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</si>
  <si>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</si>
  <si>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</si>
  <si>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</si>
  <si>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</si>
  <si>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</si>
  <si>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</si>
  <si>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</si>
  <si>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</si>
  <si>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</si>
  <si>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</si>
  <si>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</si>
  <si>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</si>
  <si>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</si>
  <si>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</si>
  <si>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</si>
  <si>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</si>
  <si>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</si>
  <si>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</si>
  <si>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</si>
  <si>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</si>
  <si>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</si>
  <si>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</si>
  <si>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</si>
  <si>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</si>
  <si>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</si>
  <si>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</si>
  <si>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</si>
  <si>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</si>
  <si>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</si>
  <si>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</si>
  <si>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</si>
  <si>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</si>
  <si>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</si>
  <si>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</si>
  <si>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</si>
  <si>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</si>
  <si>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</si>
  <si>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</si>
  <si>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</si>
  <si>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</si>
  <si>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</si>
  <si>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</si>
  <si>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</si>
  <si>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</si>
  <si>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</si>
  <si>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</si>
  <si>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</si>
  <si>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</si>
  <si>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</si>
  <si>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</si>
  <si>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</si>
  <si>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kommer att genomföras under våren 2015 så att variabeln innehåller samtliga tågoperatörers malmtransporter.</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</si>
  <si>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transportsystemet och trafik inne på industriområden är undantagna. Underlag för urvalsramen är Trafikverkets förteckningar över järnvägsföretag med beviljade tåglägen. </t>
  </si>
  <si>
    <r>
      <t xml:space="preserve">Statistiken har publicerats som Sveriges officiella statistik sedan första kvartalet 2012. Det första året var det färre tabeller och figurer och redovisningen i tabellerna innehöll färre perioder. Från 2006 till 2011 publicerades en liknande kvartalsstatistik med titeln </t>
    </r>
    <r>
      <rPr>
        <i/>
        <sz val="10"/>
        <rFont val="Arial"/>
        <family val="2"/>
      </rPr>
      <t>Person- och godstransporter på järnväg</t>
    </r>
    <r>
      <rPr>
        <sz val="10"/>
        <rFont val="Arial"/>
        <family val="2"/>
      </rPr>
      <t>.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</si>
  <si>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Rapporten omfattar trafik (exklusive museifordon) på Trafikverkets järnvägsanläggningar, Arlandabanan, Inlandsbanan, Roslagsbanan och Saltsjöbanan.</t>
  </si>
  <si>
    <t>Järnvägstransporter 2014 kvartal 4</t>
  </si>
  <si>
    <t>Railway transport 2014, quarter 4</t>
  </si>
  <si>
    <r>
      <t xml:space="preserve">Publiceringsdatum: </t>
    </r>
    <r>
      <rPr>
        <sz val="8"/>
        <rFont val="Arial"/>
        <family val="2"/>
      </rPr>
      <t>2015-03-10</t>
    </r>
  </si>
  <si>
    <t>Statistik 2015:3</t>
  </si>
  <si>
    <t>Rapporterat underlag om godstransporter är ofullständigt för samtliga kvartal 2014.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per kvartal för 2014. Dessa dubbelräkningar har till största delen kunnat identifieras och avräknas varför uppgifterna om godsmängder inte är behäftade med samma osäkerhet som transportarbetet. Vid framtagandet av årsstatistiken 2013 kunde vissa brister för inrapporterat underlag om godstransporter identifieras. Såväl godsmängd som transportarbete för åren 2012 och 2013 påverkas av bristerna. Kompletterande underlag kommer att samlas in under våren 2015 och uppgifterna i denna rapport kommer att korrigeras under våren 2015 för gods och person. På grund av detta bör statistiken betraktas som osäker och jämförelser mellan kvartalen och med tidigare år göras med försiktighet.</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</si>
</sst>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8">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'-RÅDATA_KVARTAL-'!$H$35:$H$51</c:f>
              <c:numCache>
                <c:formatCode>#,##0</c:formatCode>
                <c:ptCount val="17"/>
                <c:pt idx="0">
                  <c:v>47.386706905671652</c:v>
                </c:pt>
                <c:pt idx="1">
                  <c:v>45.979371815083326</c:v>
                </c:pt>
                <c:pt idx="2">
                  <c:v>46.664152184058388</c:v>
                </c:pt>
                <c:pt idx="3">
                  <c:v>45.658277731005491</c:v>
                </c:pt>
                <c:pt idx="4">
                  <c:v>48.75295605187943</c:v>
                </c:pt>
                <c:pt idx="5">
                  <c:v>48.213810622995233</c:v>
                </c:pt>
                <c:pt idx="6">
                  <c:v>48.25033275387068</c:v>
                </c:pt>
                <c:pt idx="7">
                  <c:v>46.214981386504512</c:v>
                </c:pt>
                <c:pt idx="8">
                  <c:v>50.483969799049419</c:v>
                </c:pt>
                <c:pt idx="9">
                  <c:v>49.39819597881511</c:v>
                </c:pt>
                <c:pt idx="10">
                  <c:v>50.535144629170297</c:v>
                </c:pt>
                <c:pt idx="11">
                  <c:v>48.276353903639439</c:v>
                </c:pt>
                <c:pt idx="12">
                  <c:v>52.253829376998986</c:v>
                </c:pt>
                <c:pt idx="13">
                  <c:v>51.016424939755602</c:v>
                </c:pt>
                <c:pt idx="14">
                  <c:v>51.141702225298978</c:v>
                </c:pt>
                <c:pt idx="15">
                  <c:v>48.932833337231152</c:v>
                </c:pt>
                <c:pt idx="16">
                  <c:v>54.39184206266895</c:v>
                </c:pt>
              </c:numCache>
            </c:numRef>
          </c:val>
        </c:ser>
        <c:dLbls>
          <c:showLegendKey val="0"/>
          <c:showVal val="0"/>
          <c:showCatName val="0"/>
          <c:showSerName val="0"/>
          <c:showPercent val="0"/>
          <c:showBubbleSize val="0"/>
        </c:dLbls>
        <c:gapWidth val="150"/>
        <c:axId val="200956368"/>
        <c:axId val="2009567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'-RÅDATA_KVARTAL-'!$V$35:$V$51</c:f>
              <c:numCache>
                <c:formatCode>#,##0</c:formatCode>
                <c:ptCount val="17"/>
                <c:pt idx="0">
                  <c:v>179.34275833026015</c:v>
                </c:pt>
                <c:pt idx="1">
                  <c:v>181.39709079628221</c:v>
                </c:pt>
                <c:pt idx="2">
                  <c:v>183.05668633340272</c:v>
                </c:pt>
                <c:pt idx="3">
                  <c:v>185.68850863581886</c:v>
                </c:pt>
                <c:pt idx="4">
                  <c:v>187.05475778202663</c:v>
                </c:pt>
                <c:pt idx="5">
                  <c:v>189.28919658993854</c:v>
                </c:pt>
                <c:pt idx="6">
                  <c:v>190.87537715975083</c:v>
                </c:pt>
                <c:pt idx="7">
                  <c:v>191.43208081524986</c:v>
                </c:pt>
                <c:pt idx="8">
                  <c:v>193.16309456241984</c:v>
                </c:pt>
                <c:pt idx="9">
                  <c:v>194.34747991823974</c:v>
                </c:pt>
                <c:pt idx="10">
                  <c:v>196.63229179353937</c:v>
                </c:pt>
                <c:pt idx="11">
                  <c:v>198.69366431067425</c:v>
                </c:pt>
                <c:pt idx="12">
                  <c:v>200.46352388862383</c:v>
                </c:pt>
                <c:pt idx="13">
                  <c:v>202.08175284956434</c:v>
                </c:pt>
                <c:pt idx="14">
                  <c:v>202.68831044569302</c:v>
                </c:pt>
                <c:pt idx="15">
                  <c:v>203.34478987928472</c:v>
                </c:pt>
                <c:pt idx="16">
                  <c:v>205.48280256495468</c:v>
                </c:pt>
              </c:numCache>
            </c:numRef>
          </c:val>
          <c:smooth val="0"/>
        </c:ser>
        <c:dLbls>
          <c:showLegendKey val="0"/>
          <c:showVal val="0"/>
          <c:showCatName val="0"/>
          <c:showSerName val="0"/>
          <c:showPercent val="0"/>
          <c:showBubbleSize val="0"/>
        </c:dLbls>
        <c:marker val="1"/>
        <c:smooth val="0"/>
        <c:axId val="200957544"/>
        <c:axId val="200957152"/>
      </c:lineChart>
      <c:catAx>
        <c:axId val="2009563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56760"/>
        <c:crosses val="autoZero"/>
        <c:auto val="0"/>
        <c:lblAlgn val="ctr"/>
        <c:lblOffset val="100"/>
        <c:tickLblSkip val="1"/>
        <c:tickMarkSkip val="1"/>
        <c:noMultiLvlLbl val="0"/>
      </c:catAx>
      <c:valAx>
        <c:axId val="200956760"/>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56368"/>
        <c:crosses val="autoZero"/>
        <c:crossBetween val="between"/>
      </c:valAx>
      <c:valAx>
        <c:axId val="200957152"/>
        <c:scaling>
          <c:orientation val="minMax"/>
          <c:max val="240"/>
        </c:scaling>
        <c:delete val="0"/>
        <c:axPos val="r"/>
        <c:numFmt formatCode="#,##0" sourceLinked="1"/>
        <c:majorTickMark val="out"/>
        <c:minorTickMark val="none"/>
        <c:tickLblPos val="nextTo"/>
        <c:txPr>
          <a:bodyPr/>
          <a:lstStyle/>
          <a:p>
            <a:pPr>
              <a:defRPr sz="800"/>
            </a:pPr>
            <a:endParaRPr lang="sv-SE"/>
          </a:p>
        </c:txPr>
        <c:crossAx val="200957544"/>
        <c:crosses val="max"/>
        <c:crossBetween val="between"/>
        <c:majorUnit val="40"/>
      </c:valAx>
      <c:catAx>
        <c:axId val="200957544"/>
        <c:scaling>
          <c:orientation val="minMax"/>
        </c:scaling>
        <c:delete val="1"/>
        <c:axPos val="b"/>
        <c:numFmt formatCode="General" sourceLinked="1"/>
        <c:majorTickMark val="out"/>
        <c:minorTickMark val="none"/>
        <c:tickLblPos val="none"/>
        <c:crossAx val="200957152"/>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'-RÅDATA_KVARTAL-'!$K$35:$K$51</c:f>
              <c:numCache>
                <c:formatCode>#,##0</c:formatCode>
                <c:ptCount val="17"/>
                <c:pt idx="0">
                  <c:v>2219.2250677171514</c:v>
                </c:pt>
                <c:pt idx="1">
                  <c:v>2168.1706907869425</c:v>
                </c:pt>
                <c:pt idx="2">
                  <c:v>2137.9698107850081</c:v>
                </c:pt>
                <c:pt idx="3">
                  <c:v>2113.1054858339744</c:v>
                </c:pt>
                <c:pt idx="4">
                  <c:v>1995.8973190855822</c:v>
                </c:pt>
                <c:pt idx="5">
                  <c:v>2114.2250969202482</c:v>
                </c:pt>
                <c:pt idx="6">
                  <c:v>1932.9873415942495</c:v>
                </c:pt>
                <c:pt idx="7">
                  <c:v>2020.0997005104589</c:v>
                </c:pt>
                <c:pt idx="8">
                  <c:v>2053.7221332628606</c:v>
                </c:pt>
                <c:pt idx="9">
                  <c:v>1927.2064099391489</c:v>
                </c:pt>
                <c:pt idx="10">
                  <c:v>1935.2270969831964</c:v>
                </c:pt>
                <c:pt idx="11">
                  <c:v>1856.1807580162269</c:v>
                </c:pt>
                <c:pt idx="12">
                  <c:v>2158.2493920198249</c:v>
                </c:pt>
                <c:pt idx="13">
                  <c:v>2005.7452498542866</c:v>
                </c:pt>
                <c:pt idx="14">
                  <c:v>2080.1033552194622</c:v>
                </c:pt>
                <c:pt idx="15">
                  <c:v>1776.8416067309524</c:v>
                </c:pt>
                <c:pt idx="16">
                  <c:v>1992.602479135616</c:v>
                </c:pt>
              </c:numCache>
            </c:numRef>
          </c:val>
        </c:ser>
        <c:dLbls>
          <c:showLegendKey val="0"/>
          <c:showVal val="0"/>
          <c:showCatName val="0"/>
          <c:showSerName val="0"/>
          <c:showPercent val="0"/>
          <c:showBubbleSize val="0"/>
        </c:dLbls>
        <c:gapWidth val="150"/>
        <c:axId val="307759456"/>
        <c:axId val="3077598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'-RÅDATA_KVARTAL-'!$Y$35:$Y$51</c:f>
              <c:numCache>
                <c:formatCode>#,##0</c:formatCode>
                <c:ptCount val="17"/>
                <c:pt idx="0">
                  <c:v>8635.5384479476961</c:v>
                </c:pt>
                <c:pt idx="1">
                  <c:v>8770.7854514378196</c:v>
                </c:pt>
                <c:pt idx="2">
                  <c:v>8723.8320323167063</c:v>
                </c:pt>
                <c:pt idx="3">
                  <c:v>8638.4710551230764</c:v>
                </c:pt>
                <c:pt idx="4">
                  <c:v>8415.1433064915072</c:v>
                </c:pt>
                <c:pt idx="5">
                  <c:v>8361.197712624813</c:v>
                </c:pt>
                <c:pt idx="6">
                  <c:v>8156.2152434340551</c:v>
                </c:pt>
                <c:pt idx="7">
                  <c:v>8063.2094581105384</c:v>
                </c:pt>
                <c:pt idx="8">
                  <c:v>8121.0342722878177</c:v>
                </c:pt>
                <c:pt idx="9">
                  <c:v>7934.0155853067181</c:v>
                </c:pt>
                <c:pt idx="10">
                  <c:v>7936.2553406956649</c:v>
                </c:pt>
                <c:pt idx="11">
                  <c:v>7772.3363982014325</c:v>
                </c:pt>
                <c:pt idx="12">
                  <c:v>7876.8636569583969</c:v>
                </c:pt>
                <c:pt idx="13">
                  <c:v>7955.4024968735339</c:v>
                </c:pt>
                <c:pt idx="14">
                  <c:v>8100.2787551098008</c:v>
                </c:pt>
                <c:pt idx="15">
                  <c:v>8020.9396038245259</c:v>
                </c:pt>
                <c:pt idx="16">
                  <c:v>7855.2926909403168</c:v>
                </c:pt>
              </c:numCache>
            </c:numRef>
          </c:val>
          <c:smooth val="0"/>
        </c:ser>
        <c:dLbls>
          <c:showLegendKey val="0"/>
          <c:showVal val="0"/>
          <c:showCatName val="0"/>
          <c:showSerName val="0"/>
          <c:showPercent val="0"/>
          <c:showBubbleSize val="0"/>
        </c:dLbls>
        <c:marker val="1"/>
        <c:smooth val="0"/>
        <c:axId val="307760240"/>
        <c:axId val="307760632"/>
      </c:lineChart>
      <c:catAx>
        <c:axId val="307759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9848"/>
        <c:crosses val="autoZero"/>
        <c:auto val="0"/>
        <c:lblAlgn val="ctr"/>
        <c:lblOffset val="100"/>
        <c:tickLblSkip val="1"/>
        <c:tickMarkSkip val="1"/>
        <c:noMultiLvlLbl val="0"/>
      </c:catAx>
      <c:valAx>
        <c:axId val="30775984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tmiljoner 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9456"/>
        <c:crosses val="autoZero"/>
        <c:crossBetween val="between"/>
      </c:valAx>
      <c:catAx>
        <c:axId val="307760240"/>
        <c:scaling>
          <c:orientation val="minMax"/>
        </c:scaling>
        <c:delete val="1"/>
        <c:axPos val="b"/>
        <c:numFmt formatCode="General" sourceLinked="1"/>
        <c:majorTickMark val="out"/>
        <c:minorTickMark val="none"/>
        <c:tickLblPos val="none"/>
        <c:crossAx val="307760632"/>
        <c:crosses val="autoZero"/>
        <c:auto val="0"/>
        <c:lblAlgn val="ctr"/>
        <c:lblOffset val="100"/>
        <c:noMultiLvlLbl val="0"/>
      </c:catAx>
      <c:valAx>
        <c:axId val="307760632"/>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6024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'-RÅDATA_KVARTAL-'!$I$35:$I$51</c:f>
              <c:numCache>
                <c:formatCode>#,##0</c:formatCode>
                <c:ptCount val="17"/>
                <c:pt idx="0">
                  <c:v>2909.5086891014998</c:v>
                </c:pt>
                <c:pt idx="1">
                  <c:v>2738.515246655274</c:v>
                </c:pt>
                <c:pt idx="2">
                  <c:v>2867.1148942773552</c:v>
                </c:pt>
                <c:pt idx="3">
                  <c:v>2817.7336484402344</c:v>
                </c:pt>
                <c:pt idx="4">
                  <c:v>2955.1125546413941</c:v>
                </c:pt>
                <c:pt idx="5">
                  <c:v>2874.329893388247</c:v>
                </c:pt>
                <c:pt idx="6">
                  <c:v>2939.7765651112804</c:v>
                </c:pt>
                <c:pt idx="7">
                  <c:v>2900.6382680223733</c:v>
                </c:pt>
                <c:pt idx="8">
                  <c:v>3077.393279668644</c:v>
                </c:pt>
                <c:pt idx="9">
                  <c:v>2902.2837867437133</c:v>
                </c:pt>
                <c:pt idx="10">
                  <c:v>3018.9715864762215</c:v>
                </c:pt>
                <c:pt idx="11">
                  <c:v>2936.2135619280766</c:v>
                </c:pt>
                <c:pt idx="12">
                  <c:v>3000.0413928017228</c:v>
                </c:pt>
                <c:pt idx="13">
                  <c:v>2926.8735312149079</c:v>
                </c:pt>
                <c:pt idx="14">
                  <c:v>3051.3451188291606</c:v>
                </c:pt>
                <c:pt idx="15">
                  <c:v>2975.5871052946191</c:v>
                </c:pt>
                <c:pt idx="16">
                  <c:v>3072.9350793010994</c:v>
                </c:pt>
              </c:numCache>
            </c:numRef>
          </c:val>
        </c:ser>
        <c:dLbls>
          <c:showLegendKey val="0"/>
          <c:showVal val="0"/>
          <c:showCatName val="0"/>
          <c:showSerName val="0"/>
          <c:showPercent val="0"/>
          <c:showBubbleSize val="0"/>
        </c:dLbls>
        <c:gapWidth val="150"/>
        <c:axId val="200958328"/>
        <c:axId val="20095872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'-RÅDATA_KVARTAL-'!$W$35:$W$51</c:f>
              <c:numCache>
                <c:formatCode>#,##0</c:formatCode>
                <c:ptCount val="17"/>
                <c:pt idx="0">
                  <c:v>11155.415369</c:v>
                </c:pt>
                <c:pt idx="1">
                  <c:v>11229.434671731889</c:v>
                </c:pt>
                <c:pt idx="2">
                  <c:v>11254.40457031523</c:v>
                </c:pt>
                <c:pt idx="3">
                  <c:v>11332.872478474363</c:v>
                </c:pt>
                <c:pt idx="4">
                  <c:v>11378.47634401426</c:v>
                </c:pt>
                <c:pt idx="5">
                  <c:v>11514.290990747231</c:v>
                </c:pt>
                <c:pt idx="6">
                  <c:v>11586.952661581156</c:v>
                </c:pt>
                <c:pt idx="7">
                  <c:v>11669.857281163295</c:v>
                </c:pt>
                <c:pt idx="8">
                  <c:v>11792.138006190546</c:v>
                </c:pt>
                <c:pt idx="9">
                  <c:v>11820.091899546011</c:v>
                </c:pt>
                <c:pt idx="10">
                  <c:v>11899.286920910952</c:v>
                </c:pt>
                <c:pt idx="11">
                  <c:v>11934.862214816656</c:v>
                </c:pt>
                <c:pt idx="12">
                  <c:v>11857.510327949734</c:v>
                </c:pt>
                <c:pt idx="13">
                  <c:v>11882.100072420928</c:v>
                </c:pt>
                <c:pt idx="14">
                  <c:v>11914.473604773868</c:v>
                </c:pt>
                <c:pt idx="15">
                  <c:v>11953.84714814041</c:v>
                </c:pt>
                <c:pt idx="16">
                  <c:v>12026.740834639788</c:v>
                </c:pt>
              </c:numCache>
            </c:numRef>
          </c:val>
          <c:smooth val="0"/>
        </c:ser>
        <c:dLbls>
          <c:showLegendKey val="0"/>
          <c:showVal val="0"/>
          <c:showCatName val="0"/>
          <c:showSerName val="0"/>
          <c:showPercent val="0"/>
          <c:showBubbleSize val="0"/>
        </c:dLbls>
        <c:marker val="1"/>
        <c:smooth val="0"/>
        <c:axId val="200959112"/>
        <c:axId val="200959504"/>
      </c:lineChart>
      <c:catAx>
        <c:axId val="2009583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58720"/>
        <c:crosses val="autoZero"/>
        <c:auto val="0"/>
        <c:lblAlgn val="ctr"/>
        <c:lblOffset val="100"/>
        <c:tickLblSkip val="1"/>
        <c:tickMarkSkip val="1"/>
        <c:noMultiLvlLbl val="0"/>
      </c:catAx>
      <c:valAx>
        <c:axId val="200958720"/>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58328"/>
        <c:crosses val="autoZero"/>
        <c:crossBetween val="between"/>
      </c:valAx>
      <c:catAx>
        <c:axId val="200959112"/>
        <c:scaling>
          <c:orientation val="minMax"/>
        </c:scaling>
        <c:delete val="1"/>
        <c:axPos val="b"/>
        <c:numFmt formatCode="General" sourceLinked="1"/>
        <c:majorTickMark val="out"/>
        <c:minorTickMark val="none"/>
        <c:tickLblPos val="none"/>
        <c:crossAx val="200959504"/>
        <c:crosses val="autoZero"/>
        <c:auto val="0"/>
        <c:lblAlgn val="ctr"/>
        <c:lblOffset val="100"/>
        <c:noMultiLvlLbl val="0"/>
      </c:catAx>
      <c:valAx>
        <c:axId val="200959504"/>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591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'-RÅDATA_KVARTAL-'!$D$35:$D$51</c:f>
              <c:numCache>
                <c:formatCode>#,##0</c:formatCode>
                <c:ptCount val="17"/>
                <c:pt idx="0">
                  <c:v>17621.231547600499</c:v>
                </c:pt>
                <c:pt idx="1">
                  <c:v>17077.753193770859</c:v>
                </c:pt>
                <c:pt idx="2">
                  <c:v>17564.602990990428</c:v>
                </c:pt>
                <c:pt idx="3">
                  <c:v>16470.51461644379</c:v>
                </c:pt>
                <c:pt idx="4">
                  <c:v>16793.813988163394</c:v>
                </c:pt>
                <c:pt idx="5">
                  <c:v>16927.7349809099</c:v>
                </c:pt>
                <c:pt idx="6">
                  <c:v>15787.92369051694</c:v>
                </c:pt>
                <c:pt idx="7">
                  <c:v>16503.473587991499</c:v>
                </c:pt>
                <c:pt idx="8">
                  <c:v>16569.563162011087</c:v>
                </c:pt>
                <c:pt idx="9">
                  <c:v>16143.374746040501</c:v>
                </c:pt>
                <c:pt idx="10">
                  <c:v>16180.293787472634</c:v>
                </c:pt>
                <c:pt idx="11">
                  <c:v>17131.033358408273</c:v>
                </c:pt>
                <c:pt idx="12">
                  <c:v>17875.411672948627</c:v>
                </c:pt>
                <c:pt idx="13">
                  <c:v>17113.688718198111</c:v>
                </c:pt>
                <c:pt idx="14">
                  <c:v>17098.852697678831</c:v>
                </c:pt>
                <c:pt idx="15">
                  <c:v>16547.336751044968</c:v>
                </c:pt>
                <c:pt idx="16">
                  <c:v>17147.45181336219</c:v>
                </c:pt>
              </c:numCache>
            </c:numRef>
          </c:val>
        </c:ser>
        <c:dLbls>
          <c:showLegendKey val="0"/>
          <c:showVal val="0"/>
          <c:showCatName val="0"/>
          <c:showSerName val="0"/>
          <c:showPercent val="0"/>
          <c:showBubbleSize val="0"/>
        </c:dLbls>
        <c:gapWidth val="150"/>
        <c:axId val="200960288"/>
        <c:axId val="2009606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'-RÅDATA_KVARTAL-'!$R$35:$R$51</c:f>
              <c:numCache>
                <c:formatCode>#,##0</c:formatCode>
                <c:ptCount val="17"/>
                <c:pt idx="0">
                  <c:v>68328.554950970007</c:v>
                </c:pt>
                <c:pt idx="1">
                  <c:v>69185.432360216306</c:v>
                </c:pt>
                <c:pt idx="2">
                  <c:v>69451.468865365139</c:v>
                </c:pt>
                <c:pt idx="3">
                  <c:v>68734.10234880558</c:v>
                </c:pt>
                <c:pt idx="4">
                  <c:v>67906.684789368475</c:v>
                </c:pt>
                <c:pt idx="5">
                  <c:v>67756.666576507516</c:v>
                </c:pt>
                <c:pt idx="6">
                  <c:v>65979.987276034022</c:v>
                </c:pt>
                <c:pt idx="7">
                  <c:v>66012.946247581727</c:v>
                </c:pt>
                <c:pt idx="8">
                  <c:v>65788.695421429438</c:v>
                </c:pt>
                <c:pt idx="9">
                  <c:v>65004.335186560027</c:v>
                </c:pt>
                <c:pt idx="10">
                  <c:v>65396.705283515723</c:v>
                </c:pt>
                <c:pt idx="11">
                  <c:v>66024.265053932497</c:v>
                </c:pt>
                <c:pt idx="12">
                  <c:v>67330.113564870029</c:v>
                </c:pt>
                <c:pt idx="13">
                  <c:v>68300.427537027645</c:v>
                </c:pt>
                <c:pt idx="14">
                  <c:v>69218.986447233838</c:v>
                </c:pt>
                <c:pt idx="15">
                  <c:v>68635.289839870529</c:v>
                </c:pt>
                <c:pt idx="16">
                  <c:v>67907.329980284092</c:v>
                </c:pt>
              </c:numCache>
            </c:numRef>
          </c:val>
          <c:smooth val="0"/>
        </c:ser>
        <c:dLbls>
          <c:showLegendKey val="0"/>
          <c:showVal val="0"/>
          <c:showCatName val="0"/>
          <c:showSerName val="0"/>
          <c:showPercent val="0"/>
          <c:showBubbleSize val="0"/>
        </c:dLbls>
        <c:marker val="1"/>
        <c:smooth val="0"/>
        <c:axId val="200961072"/>
        <c:axId val="200961464"/>
      </c:lineChart>
      <c:catAx>
        <c:axId val="200960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60680"/>
        <c:crosses val="autoZero"/>
        <c:auto val="0"/>
        <c:lblAlgn val="ctr"/>
        <c:lblOffset val="100"/>
        <c:tickLblSkip val="1"/>
        <c:tickMarkSkip val="1"/>
        <c:noMultiLvlLbl val="0"/>
      </c:catAx>
      <c:valAx>
        <c:axId val="2009606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60288"/>
        <c:crosses val="autoZero"/>
        <c:crossBetween val="between"/>
        <c:minorUnit val="400"/>
      </c:valAx>
      <c:catAx>
        <c:axId val="200961072"/>
        <c:scaling>
          <c:orientation val="minMax"/>
        </c:scaling>
        <c:delete val="1"/>
        <c:axPos val="b"/>
        <c:numFmt formatCode="General" sourceLinked="1"/>
        <c:majorTickMark val="out"/>
        <c:minorTickMark val="none"/>
        <c:tickLblPos val="none"/>
        <c:crossAx val="200961464"/>
        <c:crosses val="autoZero"/>
        <c:auto val="0"/>
        <c:lblAlgn val="ctr"/>
        <c:lblOffset val="100"/>
        <c:noMultiLvlLbl val="0"/>
      </c:catAx>
      <c:valAx>
        <c:axId val="200961464"/>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61072"/>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'-RÅDATA_KVARTAL-'!$F$35:$F$51</c:f>
              <c:numCache>
                <c:formatCode>#,##0</c:formatCode>
                <c:ptCount val="17"/>
                <c:pt idx="0">
                  <c:v>9907.1795476004991</c:v>
                </c:pt>
                <c:pt idx="1">
                  <c:v>10049.668193770856</c:v>
                </c:pt>
                <c:pt idx="2">
                  <c:v>10131.665990990428</c:v>
                </c:pt>
                <c:pt idx="3">
                  <c:v>9078.3556164437887</c:v>
                </c:pt>
                <c:pt idx="4">
                  <c:v>9316.5549881633924</c:v>
                </c:pt>
                <c:pt idx="5">
                  <c:v>9766.2449809098525</c:v>
                </c:pt>
                <c:pt idx="6">
                  <c:v>9478.0326905169404</c:v>
                </c:pt>
                <c:pt idx="7">
                  <c:v>8790.3665879914988</c:v>
                </c:pt>
                <c:pt idx="8">
                  <c:v>8698.2901620110879</c:v>
                </c:pt>
                <c:pt idx="9">
                  <c:v>9491.070746040501</c:v>
                </c:pt>
                <c:pt idx="10">
                  <c:v>9767.2852874726341</c:v>
                </c:pt>
                <c:pt idx="11">
                  <c:v>9497.4323584082722</c:v>
                </c:pt>
                <c:pt idx="12">
                  <c:v>9769.8106729486281</c:v>
                </c:pt>
                <c:pt idx="13">
                  <c:v>10250.124718198111</c:v>
                </c:pt>
                <c:pt idx="14">
                  <c:v>10146.10069767883</c:v>
                </c:pt>
                <c:pt idx="15">
                  <c:v>9113.8177510449677</c:v>
                </c:pt>
                <c:pt idx="16">
                  <c:v>9799.1838133621895</c:v>
                </c:pt>
              </c:numCache>
            </c:numRef>
          </c:val>
        </c:ser>
        <c:dLbls>
          <c:showLegendKey val="0"/>
          <c:showVal val="0"/>
          <c:showCatName val="0"/>
          <c:showSerName val="0"/>
          <c:showPercent val="0"/>
          <c:showBubbleSize val="0"/>
        </c:dLbls>
        <c:gapWidth val="150"/>
        <c:axId val="200962248"/>
        <c:axId val="2009626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'-RÅDATA_KVARTAL-'!$T$35:$T$51</c:f>
              <c:numCache>
                <c:formatCode>#,##0</c:formatCode>
                <c:ptCount val="17"/>
                <c:pt idx="0">
                  <c:v>38113.842950970007</c:v>
                </c:pt>
                <c:pt idx="1">
                  <c:v>39096.809360216314</c:v>
                </c:pt>
                <c:pt idx="2">
                  <c:v>39442.504865365139</c:v>
                </c:pt>
                <c:pt idx="3">
                  <c:v>39166.869348805572</c:v>
                </c:pt>
                <c:pt idx="4">
                  <c:v>38576.244789368466</c:v>
                </c:pt>
                <c:pt idx="5">
                  <c:v>38292.821576507464</c:v>
                </c:pt>
                <c:pt idx="6">
                  <c:v>37639.188276033979</c:v>
                </c:pt>
                <c:pt idx="7">
                  <c:v>37351.199247581688</c:v>
                </c:pt>
                <c:pt idx="8">
                  <c:v>36732.934421429381</c:v>
                </c:pt>
                <c:pt idx="9">
                  <c:v>36457.76018656003</c:v>
                </c:pt>
                <c:pt idx="10">
                  <c:v>36747.012783515718</c:v>
                </c:pt>
                <c:pt idx="11">
                  <c:v>37454.078553932493</c:v>
                </c:pt>
                <c:pt idx="12">
                  <c:v>38525.599064870039</c:v>
                </c:pt>
                <c:pt idx="13">
                  <c:v>39284.653037027645</c:v>
                </c:pt>
                <c:pt idx="14">
                  <c:v>39663.468447233841</c:v>
                </c:pt>
                <c:pt idx="15">
                  <c:v>39279.853839870542</c:v>
                </c:pt>
                <c:pt idx="16">
                  <c:v>39309.226980284104</c:v>
                </c:pt>
              </c:numCache>
            </c:numRef>
          </c:val>
          <c:smooth val="0"/>
        </c:ser>
        <c:dLbls>
          <c:showLegendKey val="0"/>
          <c:showVal val="0"/>
          <c:showCatName val="0"/>
          <c:showSerName val="0"/>
          <c:showPercent val="0"/>
          <c:showBubbleSize val="0"/>
        </c:dLbls>
        <c:marker val="1"/>
        <c:smooth val="0"/>
        <c:axId val="200963032"/>
        <c:axId val="200963424"/>
      </c:lineChart>
      <c:catAx>
        <c:axId val="2009622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62640"/>
        <c:crosses val="autoZero"/>
        <c:auto val="0"/>
        <c:lblAlgn val="ctr"/>
        <c:lblOffset val="100"/>
        <c:tickLblSkip val="1"/>
        <c:tickMarkSkip val="1"/>
        <c:noMultiLvlLbl val="0"/>
      </c:catAx>
      <c:valAx>
        <c:axId val="200962640"/>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62248"/>
        <c:crosses val="autoZero"/>
        <c:crossBetween val="between"/>
      </c:valAx>
      <c:catAx>
        <c:axId val="200963032"/>
        <c:scaling>
          <c:orientation val="minMax"/>
        </c:scaling>
        <c:delete val="1"/>
        <c:axPos val="b"/>
        <c:numFmt formatCode="General" sourceLinked="1"/>
        <c:majorTickMark val="out"/>
        <c:minorTickMark val="none"/>
        <c:tickLblPos val="none"/>
        <c:crossAx val="200963424"/>
        <c:crosses val="autoZero"/>
        <c:auto val="0"/>
        <c:lblAlgn val="ctr"/>
        <c:lblOffset val="100"/>
        <c:noMultiLvlLbl val="0"/>
      </c:catAx>
      <c:valAx>
        <c:axId val="200963424"/>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630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'-RÅDATA_KVARTAL-'!$E$35:$E$51</c:f>
              <c:numCache>
                <c:formatCode>#,##0</c:formatCode>
                <c:ptCount val="17"/>
                <c:pt idx="0">
                  <c:v>5994.7881815024029</c:v>
                </c:pt>
                <c:pt idx="1">
                  <c:v>5884.8666702746377</c:v>
                </c:pt>
                <c:pt idx="2">
                  <c:v>6001.151396710914</c:v>
                </c:pt>
                <c:pt idx="3">
                  <c:v>5455.124675167719</c:v>
                </c:pt>
                <c:pt idx="4">
                  <c:v>5523.1709321962271</c:v>
                </c:pt>
                <c:pt idx="5">
                  <c:v>5769.7242172605602</c:v>
                </c:pt>
                <c:pt idx="6">
                  <c:v>5521.3071628763773</c:v>
                </c:pt>
                <c:pt idx="7">
                  <c:v>5376.5776363061623</c:v>
                </c:pt>
                <c:pt idx="8">
                  <c:v>5375.0306343112634</c:v>
                </c:pt>
                <c:pt idx="9">
                  <c:v>5170.0989934363424</c:v>
                </c:pt>
                <c:pt idx="10">
                  <c:v>5111.1982542579717</c:v>
                </c:pt>
                <c:pt idx="11">
                  <c:v>5058.0310403112235</c:v>
                </c:pt>
                <c:pt idx="12">
                  <c:v>5423.8626173710254</c:v>
                </c:pt>
                <c:pt idx="13">
                  <c:v>5314.7568103980811</c:v>
                </c:pt>
                <c:pt idx="14">
                  <c:v>5341.5189226868624</c:v>
                </c:pt>
                <c:pt idx="15">
                  <c:v>4983.2998468367259</c:v>
                </c:pt>
                <c:pt idx="16">
                  <c:v>5484.2013473091483</c:v>
                </c:pt>
              </c:numCache>
            </c:numRef>
          </c:val>
        </c:ser>
        <c:dLbls>
          <c:showLegendKey val="0"/>
          <c:showVal val="0"/>
          <c:showCatName val="0"/>
          <c:showSerName val="0"/>
          <c:showPercent val="0"/>
          <c:showBubbleSize val="0"/>
        </c:dLbls>
        <c:gapWidth val="150"/>
        <c:axId val="200964208"/>
        <c:axId val="3077500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'-RÅDATA_KVARTAL-'!$S$35:$S$51</c:f>
              <c:numCache>
                <c:formatCode>#,##0</c:formatCode>
                <c:ptCount val="17"/>
                <c:pt idx="0">
                  <c:v>23463.779546497331</c:v>
                </c:pt>
                <c:pt idx="1">
                  <c:v>23712.524010858393</c:v>
                </c:pt>
                <c:pt idx="2">
                  <c:v>23635.93158375199</c:v>
                </c:pt>
                <c:pt idx="3">
                  <c:v>23335.930923655673</c:v>
                </c:pt>
                <c:pt idx="4">
                  <c:v>22864.313674349498</c:v>
                </c:pt>
                <c:pt idx="5">
                  <c:v>22749.171221335419</c:v>
                </c:pt>
                <c:pt idx="6">
                  <c:v>22269.326987500885</c:v>
                </c:pt>
                <c:pt idx="7">
                  <c:v>22190.779948639331</c:v>
                </c:pt>
                <c:pt idx="8">
                  <c:v>22042.639650754365</c:v>
                </c:pt>
                <c:pt idx="9">
                  <c:v>21443.014426930145</c:v>
                </c:pt>
                <c:pt idx="10">
                  <c:v>21032.905518311738</c:v>
                </c:pt>
                <c:pt idx="11">
                  <c:v>20714.358922316802</c:v>
                </c:pt>
                <c:pt idx="12">
                  <c:v>20763.190905376563</c:v>
                </c:pt>
                <c:pt idx="13">
                  <c:v>20907.848722338302</c:v>
                </c:pt>
                <c:pt idx="14">
                  <c:v>21138.169390767194</c:v>
                </c:pt>
                <c:pt idx="15">
                  <c:v>21063.438197292693</c:v>
                </c:pt>
                <c:pt idx="16">
                  <c:v>21123.776927230818</c:v>
                </c:pt>
              </c:numCache>
            </c:numRef>
          </c:val>
          <c:smooth val="0"/>
        </c:ser>
        <c:dLbls>
          <c:showLegendKey val="0"/>
          <c:showVal val="0"/>
          <c:showCatName val="0"/>
          <c:showSerName val="0"/>
          <c:showPercent val="0"/>
          <c:showBubbleSize val="0"/>
        </c:dLbls>
        <c:marker val="1"/>
        <c:smooth val="0"/>
        <c:axId val="307750440"/>
        <c:axId val="307750832"/>
      </c:lineChart>
      <c:catAx>
        <c:axId val="2009642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0048"/>
        <c:crosses val="autoZero"/>
        <c:auto val="0"/>
        <c:lblAlgn val="ctr"/>
        <c:lblOffset val="100"/>
        <c:tickLblSkip val="1"/>
        <c:tickMarkSkip val="1"/>
        <c:noMultiLvlLbl val="0"/>
      </c:catAx>
      <c:valAx>
        <c:axId val="30775004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0964208"/>
        <c:crosses val="autoZero"/>
        <c:crossBetween val="between"/>
      </c:valAx>
      <c:catAx>
        <c:axId val="307750440"/>
        <c:scaling>
          <c:orientation val="minMax"/>
        </c:scaling>
        <c:delete val="1"/>
        <c:axPos val="b"/>
        <c:numFmt formatCode="General" sourceLinked="1"/>
        <c:majorTickMark val="out"/>
        <c:minorTickMark val="none"/>
        <c:tickLblPos val="none"/>
        <c:crossAx val="307750832"/>
        <c:crosses val="autoZero"/>
        <c:auto val="0"/>
        <c:lblAlgn val="ctr"/>
        <c:lblOffset val="100"/>
        <c:noMultiLvlLbl val="0"/>
      </c:catAx>
      <c:valAx>
        <c:axId val="307750832"/>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0440"/>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'-RÅDATA_KVARTAL-'!$G$35:$G$51</c:f>
              <c:numCache>
                <c:formatCode>#,##0</c:formatCode>
                <c:ptCount val="17"/>
                <c:pt idx="0">
                  <c:v>4807.0771525566588</c:v>
                </c:pt>
                <c:pt idx="1">
                  <c:v>4746.0879342746375</c:v>
                </c:pt>
                <c:pt idx="2">
                  <c:v>4837.5651056109136</c:v>
                </c:pt>
                <c:pt idx="3">
                  <c:v>4286.7136348677186</c:v>
                </c:pt>
                <c:pt idx="4">
                  <c:v>4324.0210545962263</c:v>
                </c:pt>
                <c:pt idx="5">
                  <c:v>4639.60518936056</c:v>
                </c:pt>
                <c:pt idx="6">
                  <c:v>4478.1812773763777</c:v>
                </c:pt>
                <c:pt idx="7">
                  <c:v>4169.2106444061628</c:v>
                </c:pt>
                <c:pt idx="8">
                  <c:v>4167.6986792112639</c:v>
                </c:pt>
                <c:pt idx="9">
                  <c:v>4128.2883314363426</c:v>
                </c:pt>
                <c:pt idx="10">
                  <c:v>4111.0411512579722</c:v>
                </c:pt>
                <c:pt idx="11">
                  <c:v>3848.574943411224</c:v>
                </c:pt>
                <c:pt idx="12">
                  <c:v>4164.4810764710255</c:v>
                </c:pt>
                <c:pt idx="13">
                  <c:v>4246.4042217980814</c:v>
                </c:pt>
                <c:pt idx="14">
                  <c:v>4250.2118719868631</c:v>
                </c:pt>
                <c:pt idx="15">
                  <c:v>3805.005862236726</c:v>
                </c:pt>
                <c:pt idx="16">
                  <c:v>4318.3176435091482</c:v>
                </c:pt>
              </c:numCache>
            </c:numRef>
          </c:val>
        </c:ser>
        <c:dLbls>
          <c:showLegendKey val="0"/>
          <c:showVal val="0"/>
          <c:showCatName val="0"/>
          <c:showSerName val="0"/>
          <c:showPercent val="0"/>
          <c:showBubbleSize val="0"/>
        </c:dLbls>
        <c:gapWidth val="150"/>
        <c:axId val="307751616"/>
        <c:axId val="3077520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'-RÅDATA_KVARTAL-'!$U$35:$U$51</c:f>
              <c:numCache>
                <c:formatCode>#,##0</c:formatCode>
                <c:ptCount val="17"/>
                <c:pt idx="0">
                  <c:v>18844.02898249733</c:v>
                </c:pt>
                <c:pt idx="1">
                  <c:v>19032.576885118309</c:v>
                </c:pt>
                <c:pt idx="2">
                  <c:v>18931.857735463916</c:v>
                </c:pt>
                <c:pt idx="3">
                  <c:v>18677.443827309929</c:v>
                </c:pt>
                <c:pt idx="4">
                  <c:v>18194.387729349495</c:v>
                </c:pt>
                <c:pt idx="5">
                  <c:v>18087.904984435416</c:v>
                </c:pt>
                <c:pt idx="6">
                  <c:v>17728.521156200884</c:v>
                </c:pt>
                <c:pt idx="7">
                  <c:v>17611.018165739326</c:v>
                </c:pt>
                <c:pt idx="8">
                  <c:v>17454.695790354366</c:v>
                </c:pt>
                <c:pt idx="9">
                  <c:v>16943.378932430147</c:v>
                </c:pt>
                <c:pt idx="10">
                  <c:v>16576.23880631174</c:v>
                </c:pt>
                <c:pt idx="11">
                  <c:v>16255.603105316803</c:v>
                </c:pt>
                <c:pt idx="12">
                  <c:v>16252.385502576564</c:v>
                </c:pt>
                <c:pt idx="13">
                  <c:v>16370.501392938302</c:v>
                </c:pt>
                <c:pt idx="14">
                  <c:v>16509.672113667195</c:v>
                </c:pt>
                <c:pt idx="15">
                  <c:v>16466.103032492694</c:v>
                </c:pt>
                <c:pt idx="16">
                  <c:v>16619.939599530819</c:v>
                </c:pt>
              </c:numCache>
            </c:numRef>
          </c:val>
          <c:smooth val="0"/>
        </c:ser>
        <c:dLbls>
          <c:showLegendKey val="0"/>
          <c:showVal val="0"/>
          <c:showCatName val="0"/>
          <c:showSerName val="0"/>
          <c:showPercent val="0"/>
          <c:showBubbleSize val="0"/>
        </c:dLbls>
        <c:marker val="1"/>
        <c:smooth val="0"/>
        <c:axId val="307752400"/>
        <c:axId val="307752792"/>
      </c:lineChart>
      <c:catAx>
        <c:axId val="3077516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2008"/>
        <c:crosses val="autoZero"/>
        <c:auto val="0"/>
        <c:lblAlgn val="ctr"/>
        <c:lblOffset val="100"/>
        <c:tickLblSkip val="1"/>
        <c:tickMarkSkip val="1"/>
        <c:noMultiLvlLbl val="0"/>
      </c:catAx>
      <c:valAx>
        <c:axId val="307752008"/>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1616"/>
        <c:crosses val="autoZero"/>
        <c:crossBetween val="between"/>
      </c:valAx>
      <c:catAx>
        <c:axId val="307752400"/>
        <c:scaling>
          <c:orientation val="minMax"/>
        </c:scaling>
        <c:delete val="1"/>
        <c:axPos val="b"/>
        <c:numFmt formatCode="General" sourceLinked="1"/>
        <c:majorTickMark val="out"/>
        <c:minorTickMark val="none"/>
        <c:tickLblPos val="none"/>
        <c:crossAx val="307752792"/>
        <c:crosses val="autoZero"/>
        <c:auto val="0"/>
        <c:lblAlgn val="ctr"/>
        <c:lblOffset val="100"/>
        <c:noMultiLvlLbl val="0"/>
      </c:catAx>
      <c:valAx>
        <c:axId val="307752792"/>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2400"/>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'-RÅDATA_KVARTAL-'!$N$35:$N$51</c:f>
              <c:numCache>
                <c:formatCode>#,##0</c:formatCode>
                <c:ptCount val="17"/>
                <c:pt idx="0">
                  <c:v>10395.042376885187</c:v>
                </c:pt>
                <c:pt idx="1">
                  <c:v>10270.327261047501</c:v>
                </c:pt>
                <c:pt idx="2">
                  <c:v>10524.100336267233</c:v>
                </c:pt>
                <c:pt idx="3">
                  <c:v>9109.3260653028083</c:v>
                </c:pt>
                <c:pt idx="4">
                  <c:v>9490.4864555824552</c:v>
                </c:pt>
                <c:pt idx="5">
                  <c:v>9546.1515988001593</c:v>
                </c:pt>
                <c:pt idx="6">
                  <c:v>9580.1938064738206</c:v>
                </c:pt>
                <c:pt idx="7">
                  <c:v>8974.501323966384</c:v>
                </c:pt>
                <c:pt idx="8">
                  <c:v>9012.2007211630989</c:v>
                </c:pt>
                <c:pt idx="9">
                  <c:v>8923.895960421889</c:v>
                </c:pt>
                <c:pt idx="10">
                  <c:v>8758.5815169943926</c:v>
                </c:pt>
                <c:pt idx="11">
                  <c:v>9177.4148687603338</c:v>
                </c:pt>
                <c:pt idx="12">
                  <c:v>9248.4371333411855</c:v>
                </c:pt>
                <c:pt idx="13">
                  <c:v>9132.0724786688952</c:v>
                </c:pt>
                <c:pt idx="14">
                  <c:v>8928.2212324346583</c:v>
                </c:pt>
                <c:pt idx="15">
                  <c:v>8698.4780144519209</c:v>
                </c:pt>
                <c:pt idx="16">
                  <c:v>9021.8024487324001</c:v>
                </c:pt>
              </c:numCache>
            </c:numRef>
          </c:val>
        </c:ser>
        <c:dLbls>
          <c:showLegendKey val="0"/>
          <c:showVal val="0"/>
          <c:showCatName val="0"/>
          <c:showSerName val="0"/>
          <c:showPercent val="0"/>
          <c:showBubbleSize val="0"/>
        </c:dLbls>
        <c:gapWidth val="150"/>
        <c:axId val="307753576"/>
        <c:axId val="3077539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'-RÅDATA_KVARTAL-'!$AB$35:$AB$51</c:f>
              <c:numCache>
                <c:formatCode>#,##0</c:formatCode>
                <c:ptCount val="17"/>
                <c:pt idx="0">
                  <c:v>40399.350498000007</c:v>
                </c:pt>
                <c:pt idx="1">
                  <c:v>40823.42687517195</c:v>
                </c:pt>
                <c:pt idx="2">
                  <c:v>41016.024726307616</c:v>
                </c:pt>
                <c:pt idx="3">
                  <c:v>40298.796039502733</c:v>
                </c:pt>
                <c:pt idx="4">
                  <c:v>39394.240118199996</c:v>
                </c:pt>
                <c:pt idx="5">
                  <c:v>38670.064455952655</c:v>
                </c:pt>
                <c:pt idx="6">
                  <c:v>37726.157926159241</c:v>
                </c:pt>
                <c:pt idx="7">
                  <c:v>37591.333184822819</c:v>
                </c:pt>
                <c:pt idx="8">
                  <c:v>37113.047450403465</c:v>
                </c:pt>
                <c:pt idx="9">
                  <c:v>36490.791812025192</c:v>
                </c:pt>
                <c:pt idx="10">
                  <c:v>35669.179522545761</c:v>
                </c:pt>
                <c:pt idx="11">
                  <c:v>35872.093067339716</c:v>
                </c:pt>
                <c:pt idx="12">
                  <c:v>36108.329479517801</c:v>
                </c:pt>
                <c:pt idx="13">
                  <c:v>36316.505997764805</c:v>
                </c:pt>
                <c:pt idx="14">
                  <c:v>36486.145713205071</c:v>
                </c:pt>
                <c:pt idx="15">
                  <c:v>36007.208858896658</c:v>
                </c:pt>
                <c:pt idx="16">
                  <c:v>35780.574174287874</c:v>
                </c:pt>
              </c:numCache>
            </c:numRef>
          </c:val>
          <c:smooth val="0"/>
        </c:ser>
        <c:dLbls>
          <c:showLegendKey val="0"/>
          <c:showVal val="0"/>
          <c:showCatName val="0"/>
          <c:showSerName val="0"/>
          <c:showPercent val="0"/>
          <c:showBubbleSize val="0"/>
        </c:dLbls>
        <c:marker val="1"/>
        <c:smooth val="0"/>
        <c:axId val="307754360"/>
        <c:axId val="307754752"/>
      </c:lineChart>
      <c:catAx>
        <c:axId val="3077535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3968"/>
        <c:crosses val="autoZero"/>
        <c:auto val="0"/>
        <c:lblAlgn val="ctr"/>
        <c:lblOffset val="100"/>
        <c:tickLblSkip val="1"/>
        <c:tickMarkSkip val="1"/>
        <c:noMultiLvlLbl val="0"/>
      </c:catAx>
      <c:valAx>
        <c:axId val="307753968"/>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3576"/>
        <c:crosses val="autoZero"/>
        <c:crossBetween val="between"/>
      </c:valAx>
      <c:catAx>
        <c:axId val="307754360"/>
        <c:scaling>
          <c:orientation val="minMax"/>
        </c:scaling>
        <c:delete val="1"/>
        <c:axPos val="b"/>
        <c:numFmt formatCode="General" sourceLinked="1"/>
        <c:majorTickMark val="out"/>
        <c:minorTickMark val="none"/>
        <c:tickLblPos val="none"/>
        <c:crossAx val="307754752"/>
        <c:crosses val="autoZero"/>
        <c:auto val="0"/>
        <c:lblAlgn val="ctr"/>
        <c:lblOffset val="100"/>
        <c:noMultiLvlLbl val="0"/>
      </c:catAx>
      <c:valAx>
        <c:axId val="3077547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43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'-RÅDATA_KVARTAL-'!$O$35:$O$51</c:f>
              <c:numCache>
                <c:formatCode>#,##0</c:formatCode>
                <c:ptCount val="17"/>
                <c:pt idx="0">
                  <c:v>3775.5631137852515</c:v>
                </c:pt>
                <c:pt idx="1">
                  <c:v>3716.6959794876952</c:v>
                </c:pt>
                <c:pt idx="2">
                  <c:v>3863.1815859259059</c:v>
                </c:pt>
                <c:pt idx="3">
                  <c:v>3342.0191893337446</c:v>
                </c:pt>
                <c:pt idx="4">
                  <c:v>3527.2736131106449</c:v>
                </c:pt>
                <c:pt idx="5">
                  <c:v>3655.4991203403119</c:v>
                </c:pt>
                <c:pt idx="6">
                  <c:v>3588.319821282128</c:v>
                </c:pt>
                <c:pt idx="7">
                  <c:v>3356.4779357957032</c:v>
                </c:pt>
                <c:pt idx="8">
                  <c:v>3321.3085010484028</c:v>
                </c:pt>
                <c:pt idx="9">
                  <c:v>3242.8925834971933</c:v>
                </c:pt>
                <c:pt idx="10">
                  <c:v>3175.9711572747756</c:v>
                </c:pt>
                <c:pt idx="11">
                  <c:v>3201.8502822949968</c:v>
                </c:pt>
                <c:pt idx="12">
                  <c:v>3265.6132253512005</c:v>
                </c:pt>
                <c:pt idx="13">
                  <c:v>3309.0115605437945</c:v>
                </c:pt>
                <c:pt idx="14">
                  <c:v>3261.4155674674003</c:v>
                </c:pt>
                <c:pt idx="15">
                  <c:v>3206.4582401057733</c:v>
                </c:pt>
                <c:pt idx="16">
                  <c:v>3491.5988681735325</c:v>
                </c:pt>
              </c:numCache>
            </c:numRef>
          </c:val>
        </c:ser>
        <c:dLbls>
          <c:showLegendKey val="0"/>
          <c:showVal val="0"/>
          <c:showCatName val="0"/>
          <c:showSerName val="0"/>
          <c:showPercent val="0"/>
          <c:showBubbleSize val="0"/>
        </c:dLbls>
        <c:gapWidth val="150"/>
        <c:axId val="307755536"/>
        <c:axId val="3077559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'-RÅDATA_KVARTAL-'!$AC$35:$AC$51</c:f>
              <c:numCache>
                <c:formatCode>#,##0</c:formatCode>
                <c:ptCount val="17"/>
                <c:pt idx="0">
                  <c:v>14828.241098549632</c:v>
                </c:pt>
                <c:pt idx="1">
                  <c:v>14941.738559420575</c:v>
                </c:pt>
                <c:pt idx="2">
                  <c:v>14912.099551435284</c:v>
                </c:pt>
                <c:pt idx="3">
                  <c:v>14697.459868532598</c:v>
                </c:pt>
                <c:pt idx="4">
                  <c:v>14449.170367857991</c:v>
                </c:pt>
                <c:pt idx="5">
                  <c:v>14387.973508710607</c:v>
                </c:pt>
                <c:pt idx="6">
                  <c:v>14113.111744066829</c:v>
                </c:pt>
                <c:pt idx="7">
                  <c:v>14127.570490528788</c:v>
                </c:pt>
                <c:pt idx="8">
                  <c:v>13921.605378466546</c:v>
                </c:pt>
                <c:pt idx="9">
                  <c:v>13508.998841623426</c:v>
                </c:pt>
                <c:pt idx="10">
                  <c:v>13096.650177616077</c:v>
                </c:pt>
                <c:pt idx="11">
                  <c:v>12942.022524115368</c:v>
                </c:pt>
                <c:pt idx="12">
                  <c:v>12886.327248418165</c:v>
                </c:pt>
                <c:pt idx="13">
                  <c:v>12952.446225464768</c:v>
                </c:pt>
                <c:pt idx="14">
                  <c:v>13037.890635657392</c:v>
                </c:pt>
                <c:pt idx="15">
                  <c:v>13042.498593468168</c:v>
                </c:pt>
                <c:pt idx="16">
                  <c:v>13268.4842362905</c:v>
                </c:pt>
              </c:numCache>
            </c:numRef>
          </c:val>
          <c:smooth val="0"/>
        </c:ser>
        <c:dLbls>
          <c:showLegendKey val="0"/>
          <c:showVal val="0"/>
          <c:showCatName val="0"/>
          <c:showSerName val="0"/>
          <c:showPercent val="0"/>
          <c:showBubbleSize val="0"/>
        </c:dLbls>
        <c:marker val="1"/>
        <c:smooth val="0"/>
        <c:axId val="307756320"/>
        <c:axId val="307756712"/>
      </c:lineChart>
      <c:catAx>
        <c:axId val="3077555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5928"/>
        <c:crosses val="autoZero"/>
        <c:auto val="0"/>
        <c:lblAlgn val="ctr"/>
        <c:lblOffset val="100"/>
        <c:tickLblSkip val="1"/>
        <c:tickMarkSkip val="1"/>
        <c:noMultiLvlLbl val="0"/>
      </c:catAx>
      <c:valAx>
        <c:axId val="307755928"/>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5536"/>
        <c:crosses val="autoZero"/>
        <c:crossBetween val="between"/>
      </c:valAx>
      <c:catAx>
        <c:axId val="307756320"/>
        <c:scaling>
          <c:orientation val="minMax"/>
        </c:scaling>
        <c:delete val="1"/>
        <c:axPos val="b"/>
        <c:numFmt formatCode="General" sourceLinked="1"/>
        <c:majorTickMark val="out"/>
        <c:minorTickMark val="none"/>
        <c:tickLblPos val="none"/>
        <c:crossAx val="307756712"/>
        <c:crosses val="autoZero"/>
        <c:auto val="0"/>
        <c:lblAlgn val="ctr"/>
        <c:lblOffset val="100"/>
        <c:noMultiLvlLbl val="0"/>
      </c:catAx>
      <c:valAx>
        <c:axId val="307756712"/>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632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'-RÅDATA_KVARTAL-'!$J$35:$J$51</c:f>
              <c:numCache>
                <c:formatCode>#,##0</c:formatCode>
                <c:ptCount val="17"/>
                <c:pt idx="0">
                  <c:v>7226.1891707153127</c:v>
                </c:pt>
                <c:pt idx="1">
                  <c:v>6807.4259327233576</c:v>
                </c:pt>
                <c:pt idx="2">
                  <c:v>7040.5026547231955</c:v>
                </c:pt>
                <c:pt idx="3">
                  <c:v>7361.1885511409819</c:v>
                </c:pt>
                <c:pt idx="4">
                  <c:v>7303.3275325809391</c:v>
                </c:pt>
                <c:pt idx="5">
                  <c:v>7381.5833821097403</c:v>
                </c:pt>
                <c:pt idx="6">
                  <c:v>6207.7298840431195</c:v>
                </c:pt>
                <c:pt idx="7">
                  <c:v>7528.9722640251148</c:v>
                </c:pt>
                <c:pt idx="8">
                  <c:v>7557.3624408479891</c:v>
                </c:pt>
                <c:pt idx="9">
                  <c:v>7219.4787856186122</c:v>
                </c:pt>
                <c:pt idx="10">
                  <c:v>7421.7122704782414</c:v>
                </c:pt>
                <c:pt idx="11">
                  <c:v>7953.618489647939</c:v>
                </c:pt>
                <c:pt idx="12">
                  <c:v>8626.9745396074413</c:v>
                </c:pt>
                <c:pt idx="13">
                  <c:v>7981.6162395292149</c:v>
                </c:pt>
                <c:pt idx="14">
                  <c:v>8170.6314652441724</c:v>
                </c:pt>
                <c:pt idx="15">
                  <c:v>7848.8587365930471</c:v>
                </c:pt>
                <c:pt idx="16">
                  <c:v>8125.6493646297886</c:v>
                </c:pt>
              </c:numCache>
            </c:numRef>
          </c:val>
        </c:ser>
        <c:dLbls>
          <c:showLegendKey val="0"/>
          <c:showVal val="0"/>
          <c:showCatName val="0"/>
          <c:showSerName val="0"/>
          <c:showPercent val="0"/>
          <c:showBubbleSize val="0"/>
        </c:dLbls>
        <c:gapWidth val="150"/>
        <c:axId val="307757496"/>
        <c:axId val="30775788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'-RÅDATA_KVARTAL-'!$A$35:$A$51</c:f>
              <c:strCache>
                <c:ptCount val="17"/>
                <c:pt idx="0">
                  <c:v>2010 Kvartal 4</c:v>
                </c:pt>
                <c:pt idx="1">
                  <c:v>2011 Kvartal 1</c:v>
                </c:pt>
                <c:pt idx="2">
                  <c:v>2011 Kvartal 2</c:v>
                </c:pt>
                <c:pt idx="3">
                  <c:v>2011 Kvartal 3</c:v>
                </c:pt>
                <c:pt idx="4">
                  <c:v>2011 Kvartal 4</c:v>
                </c:pt>
                <c:pt idx="5">
                  <c:v>2012 Kvartal 1</c:v>
                </c:pt>
                <c:pt idx="6">
                  <c:v>2012 Kvartal 2</c:v>
                </c:pt>
                <c:pt idx="7">
                  <c:v>2012 Kvartal 3</c:v>
                </c:pt>
                <c:pt idx="8">
                  <c:v>2012 Kvartal 4</c:v>
                </c:pt>
                <c:pt idx="9">
                  <c:v>2013 Kvartal 1</c:v>
                </c:pt>
                <c:pt idx="10">
                  <c:v>2013 Kvartal 2</c:v>
                </c:pt>
                <c:pt idx="11">
                  <c:v>2013 Kvartal 3</c:v>
                </c:pt>
                <c:pt idx="12">
                  <c:v>2013 Kvartal 4</c:v>
                </c:pt>
                <c:pt idx="13">
                  <c:v>2014 Kvartal 1</c:v>
                </c:pt>
                <c:pt idx="14">
                  <c:v>2014 Kvartal 2</c:v>
                </c:pt>
                <c:pt idx="15">
                  <c:v>2014 Kvartal 3</c:v>
                </c:pt>
                <c:pt idx="16">
                  <c:v>2014 Kvartal 4</c:v>
                </c:pt>
              </c:strCache>
            </c:strRef>
          </c:cat>
          <c:val>
            <c:numRef>
              <c:f>'-RÅDATA_KVARTAL-'!$X$35:$X$51</c:f>
              <c:numCache>
                <c:formatCode>#,##0</c:formatCode>
                <c:ptCount val="17"/>
                <c:pt idx="0">
                  <c:v>27929.204452970007</c:v>
                </c:pt>
                <c:pt idx="1">
                  <c:v>28362.005485044363</c:v>
                </c:pt>
                <c:pt idx="2">
                  <c:v>28435.44413905753</c:v>
                </c:pt>
                <c:pt idx="3">
                  <c:v>28435.30630930285</c:v>
                </c:pt>
                <c:pt idx="4">
                  <c:v>28512.444671168472</c:v>
                </c:pt>
                <c:pt idx="5">
                  <c:v>29086.602120554857</c:v>
                </c:pt>
                <c:pt idx="6">
                  <c:v>28253.829349874781</c:v>
                </c:pt>
                <c:pt idx="7">
                  <c:v>28421.613062758915</c:v>
                </c:pt>
                <c:pt idx="8">
                  <c:v>28675.647971025963</c:v>
                </c:pt>
                <c:pt idx="9">
                  <c:v>28513.543374534835</c:v>
                </c:pt>
                <c:pt idx="10">
                  <c:v>29727.525760969958</c:v>
                </c:pt>
                <c:pt idx="11">
                  <c:v>30152.171986592781</c:v>
                </c:pt>
                <c:pt idx="12">
                  <c:v>31221.784085352236</c:v>
                </c:pt>
                <c:pt idx="13">
                  <c:v>31983.921539262836</c:v>
                </c:pt>
                <c:pt idx="14">
                  <c:v>32732.84073402877</c:v>
                </c:pt>
                <c:pt idx="15">
                  <c:v>32628.080980973875</c:v>
                </c:pt>
                <c:pt idx="16">
                  <c:v>32126.755805996225</c:v>
                </c:pt>
              </c:numCache>
            </c:numRef>
          </c:val>
          <c:smooth val="0"/>
        </c:ser>
        <c:dLbls>
          <c:showLegendKey val="0"/>
          <c:showVal val="0"/>
          <c:showCatName val="0"/>
          <c:showSerName val="0"/>
          <c:showPercent val="0"/>
          <c:showBubbleSize val="0"/>
        </c:dLbls>
        <c:marker val="1"/>
        <c:smooth val="0"/>
        <c:axId val="307758280"/>
        <c:axId val="307758672"/>
      </c:lineChart>
      <c:catAx>
        <c:axId val="3077574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7888"/>
        <c:crosses val="autoZero"/>
        <c:auto val="0"/>
        <c:lblAlgn val="ctr"/>
        <c:lblOffset val="100"/>
        <c:tickLblSkip val="1"/>
        <c:tickMarkSkip val="1"/>
        <c:noMultiLvlLbl val="0"/>
      </c:catAx>
      <c:valAx>
        <c:axId val="307757888"/>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7496"/>
        <c:crosses val="autoZero"/>
        <c:crossBetween val="between"/>
      </c:valAx>
      <c:catAx>
        <c:axId val="307758280"/>
        <c:scaling>
          <c:orientation val="minMax"/>
        </c:scaling>
        <c:delete val="1"/>
        <c:axPos val="b"/>
        <c:numFmt formatCode="General" sourceLinked="1"/>
        <c:majorTickMark val="out"/>
        <c:minorTickMark val="none"/>
        <c:tickLblPos val="none"/>
        <c:crossAx val="307758672"/>
        <c:crosses val="autoZero"/>
        <c:auto val="0"/>
        <c:lblAlgn val="ctr"/>
        <c:lblOffset val="100"/>
        <c:noMultiLvlLbl val="0"/>
      </c:catAx>
      <c:valAx>
        <c:axId val="30775867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07758280"/>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57</xdr:row>
      <xdr:rowOff>38100</xdr:rowOff>
    </xdr:from>
    <xdr:to>
      <xdr:col>3</xdr:col>
      <xdr:colOff>1419225</xdr:colOff>
      <xdr:row>58</xdr:row>
      <xdr:rowOff>95250</xdr:rowOff>
    </xdr:to>
    <xdr:pic>
      <xdr:nvPicPr>
        <xdr:cNvPr id="24997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66762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28575</xdr:rowOff>
    </xdr:from>
    <xdr:to>
      <xdr:col>3</xdr:col>
      <xdr:colOff>1400175</xdr:colOff>
      <xdr:row>30</xdr:row>
      <xdr:rowOff>28575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76650"/>
          <a:ext cx="1543050" cy="2381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505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85725</xdr:colOff>
      <xdr:row>28</xdr:row>
      <xdr:rowOff>0</xdr:rowOff>
    </xdr:from>
    <xdr:to>
      <xdr:col>3</xdr:col>
      <xdr:colOff>1390650</xdr:colOff>
      <xdr:row>29</xdr:row>
      <xdr:rowOff>161925</xdr:rowOff>
    </xdr:to>
    <xdr:pic>
      <xdr:nvPicPr>
        <xdr:cNvPr id="4"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57550"/>
          <a:ext cx="1543050" cy="2381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57</xdr:row>
      <xdr:rowOff>47625</xdr:rowOff>
    </xdr:from>
    <xdr:to>
      <xdr:col>3</xdr:col>
      <xdr:colOff>1400175</xdr:colOff>
      <xdr:row>58</xdr:row>
      <xdr:rowOff>104775</xdr:rowOff>
    </xdr:to>
    <xdr:pic>
      <xdr:nvPicPr>
        <xdr:cNvPr id="25607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362825"/>
          <a:ext cx="1543050" cy="238125"/>
        </a:xfrm>
        <a:prstGeom prst="rect">
          <a:avLst/>
        </a:prstGeom>
        <a:noFill/>
        <a:ln w="9525">
          <a:noFill/>
          <a:miter lim="800000"/>
          <a:headEnd/>
          <a:tailEnd/>
        </a:ln>
      </xdr:spPr>
    </xdr:pic>
    <xdr:clientData/>
  </xdr:twoCellAnchor>
  <xdr:twoCellAnchor editAs="oneCell">
    <xdr:from>
      <xdr:col>1</xdr:col>
      <xdr:colOff>85725</xdr:colOff>
      <xdr:row>29</xdr:row>
      <xdr:rowOff>47625</xdr:rowOff>
    </xdr:from>
    <xdr:to>
      <xdr:col>3</xdr:col>
      <xdr:colOff>1390650</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695700"/>
          <a:ext cx="1543050" cy="2381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73</xdr:row>
      <xdr:rowOff>142875</xdr:rowOff>
    </xdr:from>
    <xdr:to>
      <xdr:col>6</xdr:col>
      <xdr:colOff>76200</xdr:colOff>
      <xdr:row>75</xdr:row>
      <xdr:rowOff>19050</xdr:rowOff>
    </xdr:to>
    <xdr:pic>
      <xdr:nvPicPr>
        <xdr:cNvPr id="254021" name="Bildobjekt 2" descr="sosgif.gif"/>
        <xdr:cNvPicPr>
          <a:picLocks noChangeAspect="1"/>
        </xdr:cNvPicPr>
      </xdr:nvPicPr>
      <xdr:blipFill>
        <a:blip xmlns:r="http://schemas.openxmlformats.org/officeDocument/2006/relationships" r:embed="rId1" cstate="print"/>
        <a:srcRect/>
        <a:stretch>
          <a:fillRect/>
        </a:stretch>
      </xdr:blipFill>
      <xdr:spPr bwMode="auto">
        <a:xfrm>
          <a:off x="104775" y="11896725"/>
          <a:ext cx="1543050" cy="238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57</xdr:row>
      <xdr:rowOff>0</xdr:rowOff>
    </xdr:from>
    <xdr:to>
      <xdr:col>3</xdr:col>
      <xdr:colOff>1400175</xdr:colOff>
      <xdr:row>58</xdr:row>
      <xdr:rowOff>57150</xdr:rowOff>
    </xdr:to>
    <xdr:pic>
      <xdr:nvPicPr>
        <xdr:cNvPr id="247929"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72300"/>
          <a:ext cx="1543050" cy="238125"/>
        </a:xfrm>
        <a:prstGeom prst="rect">
          <a:avLst/>
        </a:prstGeom>
        <a:noFill/>
        <a:ln w="9525">
          <a:noFill/>
          <a:miter lim="800000"/>
          <a:headEnd/>
          <a:tailEnd/>
        </a:ln>
      </xdr:spPr>
    </xdr:pic>
    <xdr:clientData/>
  </xdr:twoCellAnchor>
  <xdr:twoCellAnchor editAs="oneCell">
    <xdr:from>
      <xdr:col>1</xdr:col>
      <xdr:colOff>85725</xdr:colOff>
      <xdr:row>29</xdr:row>
      <xdr:rowOff>19050</xdr:rowOff>
    </xdr:from>
    <xdr:to>
      <xdr:col>3</xdr:col>
      <xdr:colOff>1390650</xdr:colOff>
      <xdr:row>30</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86125"/>
          <a:ext cx="1543050" cy="238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57</xdr:row>
      <xdr:rowOff>104775</xdr:rowOff>
    </xdr:from>
    <xdr:to>
      <xdr:col>3</xdr:col>
      <xdr:colOff>1400175</xdr:colOff>
      <xdr:row>58</xdr:row>
      <xdr:rowOff>161925</xdr:rowOff>
    </xdr:to>
    <xdr:pic>
      <xdr:nvPicPr>
        <xdr:cNvPr id="24691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734300"/>
          <a:ext cx="1543050" cy="238125"/>
        </a:xfrm>
        <a:prstGeom prst="rect">
          <a:avLst/>
        </a:prstGeom>
        <a:noFill/>
        <a:ln w="9525">
          <a:noFill/>
          <a:miter lim="800000"/>
          <a:headEnd/>
          <a:tailEnd/>
        </a:ln>
      </xdr:spPr>
    </xdr:pic>
    <xdr:clientData/>
  </xdr:twoCellAnchor>
  <xdr:twoCellAnchor editAs="oneCell">
    <xdr:from>
      <xdr:col>1</xdr:col>
      <xdr:colOff>95250</xdr:colOff>
      <xdr:row>29</xdr:row>
      <xdr:rowOff>76200</xdr:rowOff>
    </xdr:from>
    <xdr:to>
      <xdr:col>3</xdr:col>
      <xdr:colOff>1400175</xdr:colOff>
      <xdr:row>30</xdr:row>
      <xdr:rowOff>76200</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724275"/>
          <a:ext cx="1543050" cy="238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57</xdr:row>
      <xdr:rowOff>47625</xdr:rowOff>
    </xdr:from>
    <xdr:to>
      <xdr:col>3</xdr:col>
      <xdr:colOff>1419225</xdr:colOff>
      <xdr:row>58</xdr:row>
      <xdr:rowOff>104775</xdr:rowOff>
    </xdr:to>
    <xdr:pic>
      <xdr:nvPicPr>
        <xdr:cNvPr id="248956"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30567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47625</xdr:rowOff>
    </xdr:from>
    <xdr:to>
      <xdr:col>3</xdr:col>
      <xdr:colOff>1400175</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95700"/>
          <a:ext cx="1543050" cy="238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202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95250</xdr:colOff>
      <xdr:row>28</xdr:row>
      <xdr:rowOff>19050</xdr:rowOff>
    </xdr:from>
    <xdr:to>
      <xdr:col>3</xdr:col>
      <xdr:colOff>1400175</xdr:colOff>
      <xdr:row>29</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276600"/>
          <a:ext cx="1543050" cy="238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4"/>
  <sheetViews>
    <sheetView tabSelected="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201" t="s">
        <v>245</v>
      </c>
      <c r="B1" s="202"/>
      <c r="C1" s="202"/>
      <c r="D1" s="202"/>
      <c r="E1" s="202"/>
      <c r="F1" s="202"/>
      <c r="G1" s="202"/>
      <c r="H1" s="202"/>
      <c r="I1" s="202"/>
      <c r="J1" s="202"/>
      <c r="K1" s="202"/>
      <c r="L1" s="202"/>
      <c r="M1" s="202"/>
      <c r="N1" s="202"/>
      <c r="O1" s="202"/>
      <c r="P1" s="202"/>
      <c r="Q1" s="202"/>
      <c r="R1" s="202"/>
      <c r="S1" s="202"/>
      <c r="T1" s="202"/>
      <c r="U1" s="202"/>
      <c r="V1" s="202"/>
    </row>
    <row r="2" spans="1:22" ht="11.25" customHeight="1" x14ac:dyDescent="0.2">
      <c r="B2" s="126"/>
      <c r="C2" s="126"/>
      <c r="D2" s="126"/>
      <c r="E2" s="126"/>
      <c r="F2" s="126"/>
      <c r="G2" s="126"/>
      <c r="H2" s="126"/>
      <c r="I2" s="126"/>
      <c r="J2" s="126"/>
      <c r="K2" s="126"/>
      <c r="L2" s="126"/>
      <c r="M2" s="126"/>
      <c r="N2" s="126"/>
      <c r="O2" s="126"/>
      <c r="P2" s="126"/>
      <c r="Q2" s="126"/>
      <c r="R2" s="126"/>
      <c r="S2" s="126"/>
      <c r="T2" s="126"/>
      <c r="U2" s="126"/>
      <c r="V2" s="126"/>
    </row>
    <row r="3" spans="1:22" x14ac:dyDescent="0.2">
      <c r="A3" s="203"/>
      <c r="B3" s="204"/>
      <c r="C3" s="204"/>
      <c r="D3" s="204"/>
      <c r="E3" s="204"/>
      <c r="F3" s="204"/>
      <c r="G3" s="204"/>
      <c r="H3" s="204"/>
      <c r="I3" s="204"/>
      <c r="J3" s="204"/>
      <c r="K3" s="204"/>
      <c r="L3" s="204"/>
      <c r="M3" s="204"/>
      <c r="N3" s="204"/>
      <c r="O3" s="204"/>
      <c r="P3" s="204"/>
      <c r="Q3" s="204"/>
      <c r="R3" s="204"/>
      <c r="S3" s="204"/>
      <c r="T3" s="204"/>
      <c r="U3" s="204"/>
    </row>
    <row r="12" spans="1:22" ht="65.25" customHeight="1" x14ac:dyDescent="0.4">
      <c r="B12" s="127" t="s">
        <v>242</v>
      </c>
    </row>
    <row r="13" spans="1:22" ht="20.25" x14ac:dyDescent="0.3">
      <c r="B13" s="137" t="s">
        <v>243</v>
      </c>
    </row>
    <row r="14" spans="1:22" ht="18.75" x14ac:dyDescent="0.3">
      <c r="B14" s="128"/>
    </row>
    <row r="15" spans="1:22" ht="14.25" customHeight="1" x14ac:dyDescent="0.2">
      <c r="B15" s="129" t="s">
        <v>244</v>
      </c>
    </row>
    <row r="16" spans="1:22" ht="16.5" customHeight="1" x14ac:dyDescent="0.3">
      <c r="B16" s="128"/>
    </row>
    <row r="17" spans="2:2" x14ac:dyDescent="0.2">
      <c r="B17" s="14" t="s">
        <v>90</v>
      </c>
    </row>
    <row r="18" spans="2:2" x14ac:dyDescent="0.2">
      <c r="B18" s="14" t="s">
        <v>91</v>
      </c>
    </row>
    <row r="20" spans="2:2" x14ac:dyDescent="0.2">
      <c r="B20" s="14" t="s">
        <v>236</v>
      </c>
    </row>
    <row r="21" spans="2:2" x14ac:dyDescent="0.2">
      <c r="B21" s="14" t="s">
        <v>237</v>
      </c>
    </row>
    <row r="22" spans="2:2" ht="12.75" x14ac:dyDescent="0.2">
      <c r="B22" s="129"/>
    </row>
    <row r="23" spans="2:2" ht="12.75" x14ac:dyDescent="0.2">
      <c r="B23" s="129" t="s">
        <v>92</v>
      </c>
    </row>
    <row r="24" spans="2:2" x14ac:dyDescent="0.2">
      <c r="B24" s="14" t="s">
        <v>93</v>
      </c>
    </row>
    <row r="25" spans="2:2" x14ac:dyDescent="0.2">
      <c r="B25" s="14" t="s">
        <v>94</v>
      </c>
    </row>
    <row r="26" spans="2:2" ht="12.75" x14ac:dyDescent="0.2">
      <c r="B26" s="130"/>
    </row>
    <row r="27" spans="2:2" ht="12.75" x14ac:dyDescent="0.2">
      <c r="B27" s="130"/>
    </row>
    <row r="28" spans="2:2" ht="12.75" x14ac:dyDescent="0.2">
      <c r="B28" s="130"/>
    </row>
    <row r="29" spans="2:2" ht="12.75" x14ac:dyDescent="0.2">
      <c r="B29" s="130"/>
    </row>
    <row r="30" spans="2:2" ht="12.75" x14ac:dyDescent="0.2">
      <c r="B30" s="131"/>
    </row>
    <row r="33" spans="1:21" x14ac:dyDescent="0.2">
      <c r="A33" s="132"/>
      <c r="B33" s="132"/>
      <c r="C33" s="132"/>
      <c r="D33" s="132"/>
      <c r="E33" s="132"/>
      <c r="F33" s="132"/>
      <c r="G33" s="132"/>
      <c r="H33" s="132"/>
      <c r="I33" s="132"/>
      <c r="J33" s="132"/>
      <c r="K33" s="132"/>
      <c r="L33" s="132"/>
      <c r="M33" s="132"/>
      <c r="N33" s="132"/>
      <c r="O33" s="132"/>
      <c r="P33" s="132"/>
      <c r="Q33" s="132"/>
      <c r="R33" s="132"/>
      <c r="S33" s="132"/>
      <c r="T33" s="132"/>
      <c r="U33" s="132"/>
    </row>
    <row r="34" spans="1:21" ht="6" customHeight="1" x14ac:dyDescent="0.2"/>
    <row r="35" spans="1:21" x14ac:dyDescent="0.2">
      <c r="B35" s="15" t="s">
        <v>10</v>
      </c>
      <c r="C35" s="15"/>
      <c r="D35" s="15"/>
      <c r="E35" s="15" t="s">
        <v>20</v>
      </c>
      <c r="F35" s="15"/>
      <c r="G35" s="15"/>
      <c r="H35" s="15"/>
      <c r="I35" s="15" t="s">
        <v>35</v>
      </c>
      <c r="J35" s="15"/>
      <c r="K35" s="15"/>
      <c r="L35" s="15"/>
      <c r="M35" s="15" t="s">
        <v>24</v>
      </c>
      <c r="N35" s="15"/>
      <c r="O35" s="15"/>
      <c r="P35" s="15"/>
      <c r="Q35" s="15"/>
      <c r="R35" s="15"/>
      <c r="S35" s="15"/>
    </row>
    <row r="36" spans="1:21" x14ac:dyDescent="0.2">
      <c r="B36" s="15"/>
      <c r="C36" s="15"/>
      <c r="D36" s="15"/>
      <c r="E36" s="15" t="s">
        <v>21</v>
      </c>
      <c r="F36" s="15"/>
      <c r="G36" s="15"/>
      <c r="H36" s="15"/>
      <c r="I36" s="15"/>
      <c r="J36" s="15"/>
      <c r="K36" s="15"/>
      <c r="L36" s="15"/>
      <c r="M36" s="15" t="s">
        <v>25</v>
      </c>
      <c r="N36" s="15"/>
      <c r="O36" s="15"/>
      <c r="P36" s="15"/>
      <c r="Q36" s="15"/>
      <c r="R36" s="15"/>
      <c r="S36" s="15"/>
    </row>
    <row r="37" spans="1:21" x14ac:dyDescent="0.2">
      <c r="B37" s="15"/>
      <c r="C37" s="15"/>
      <c r="D37" s="15"/>
      <c r="E37" s="15" t="s">
        <v>22</v>
      </c>
      <c r="F37" s="15"/>
      <c r="G37" s="15"/>
      <c r="H37" s="15"/>
      <c r="I37" s="15"/>
      <c r="J37" s="15"/>
      <c r="K37" s="15"/>
      <c r="L37" s="15"/>
      <c r="M37" s="15" t="s">
        <v>26</v>
      </c>
      <c r="N37" s="15"/>
      <c r="O37" s="15"/>
      <c r="P37" s="15"/>
      <c r="Q37" s="15"/>
      <c r="R37" s="15"/>
      <c r="S37" s="15"/>
    </row>
    <row r="38" spans="1:21" x14ac:dyDescent="0.2">
      <c r="B38" s="15"/>
      <c r="C38" s="15"/>
      <c r="D38" s="15"/>
      <c r="E38" s="15" t="s">
        <v>23</v>
      </c>
      <c r="F38" s="15"/>
      <c r="G38" s="15"/>
      <c r="H38" s="15"/>
      <c r="I38" s="15"/>
      <c r="J38" s="15"/>
      <c r="K38" s="15"/>
      <c r="L38" s="15"/>
      <c r="M38" s="15" t="s">
        <v>27</v>
      </c>
      <c r="N38" s="15"/>
      <c r="O38" s="15"/>
      <c r="P38" s="15"/>
      <c r="Q38" s="15"/>
      <c r="R38" s="15"/>
      <c r="S38" s="15"/>
    </row>
    <row r="39" spans="1:21" x14ac:dyDescent="0.2">
      <c r="B39" s="15"/>
      <c r="C39" s="15"/>
      <c r="D39" s="15"/>
      <c r="E39" s="15"/>
      <c r="F39" s="15"/>
      <c r="G39" s="15"/>
      <c r="H39" s="15"/>
      <c r="I39" s="15"/>
      <c r="J39" s="15"/>
      <c r="K39" s="15"/>
      <c r="L39" s="15"/>
      <c r="M39" s="15"/>
      <c r="N39" s="15"/>
      <c r="O39" s="15"/>
      <c r="P39" s="15"/>
      <c r="Q39" s="15"/>
      <c r="R39" s="15"/>
      <c r="S39" s="15"/>
    </row>
    <row r="40" spans="1:21" x14ac:dyDescent="0.2">
      <c r="B40" s="15" t="s">
        <v>17</v>
      </c>
      <c r="C40" s="15"/>
      <c r="D40" s="15"/>
      <c r="E40" s="15"/>
      <c r="F40" s="15"/>
      <c r="G40" s="15"/>
      <c r="H40" s="15"/>
      <c r="I40" s="15"/>
      <c r="J40" s="15"/>
      <c r="K40" s="15"/>
      <c r="L40" s="15"/>
      <c r="M40" s="15"/>
      <c r="N40" s="15"/>
      <c r="O40" s="15"/>
      <c r="P40" s="15"/>
      <c r="Q40" s="15"/>
      <c r="R40" s="15"/>
      <c r="S40" s="15"/>
    </row>
    <row r="41" spans="1:21" x14ac:dyDescent="0.2">
      <c r="B41" s="15" t="s">
        <v>18</v>
      </c>
      <c r="C41" s="15"/>
      <c r="D41" s="15"/>
      <c r="E41" s="15" t="s">
        <v>19</v>
      </c>
      <c r="F41" s="15"/>
      <c r="G41" s="15"/>
      <c r="H41" s="15"/>
      <c r="I41" s="15"/>
      <c r="J41" s="15"/>
      <c r="K41" s="15"/>
      <c r="L41" s="15"/>
      <c r="M41" s="15"/>
      <c r="N41" s="15"/>
      <c r="O41" s="15"/>
      <c r="P41" s="15"/>
      <c r="Q41" s="15"/>
      <c r="R41" s="15"/>
      <c r="S41" s="15"/>
    </row>
    <row r="42" spans="1:21" x14ac:dyDescent="0.2">
      <c r="B42" s="15"/>
      <c r="C42" s="15"/>
      <c r="D42" s="15"/>
      <c r="E42" s="15" t="s">
        <v>28</v>
      </c>
      <c r="F42" s="15"/>
      <c r="G42" s="15"/>
      <c r="H42" s="15"/>
      <c r="I42" s="15"/>
      <c r="J42" s="15"/>
      <c r="K42" s="15"/>
      <c r="L42" s="15"/>
      <c r="M42" s="15"/>
      <c r="N42" s="15"/>
      <c r="O42" s="15"/>
      <c r="P42" s="15"/>
      <c r="Q42" s="15"/>
      <c r="R42" s="15"/>
      <c r="S42" s="15"/>
    </row>
    <row r="43" spans="1:21" x14ac:dyDescent="0.2">
      <c r="B43" s="15"/>
      <c r="C43" s="15"/>
      <c r="D43" s="15"/>
      <c r="E43" s="15"/>
      <c r="F43" s="15"/>
      <c r="G43" s="15"/>
      <c r="H43" s="15"/>
      <c r="I43" s="15"/>
      <c r="J43" s="15"/>
      <c r="K43" s="15"/>
      <c r="L43" s="15"/>
      <c r="M43" s="15"/>
      <c r="N43" s="15"/>
      <c r="O43" s="15"/>
      <c r="P43" s="15"/>
      <c r="Q43" s="15"/>
      <c r="R43" s="15"/>
      <c r="S43" s="15"/>
    </row>
    <row r="44" spans="1:21" ht="6" customHeight="1" x14ac:dyDescent="0.2">
      <c r="A44" s="132"/>
      <c r="B44" s="133"/>
      <c r="C44" s="133"/>
      <c r="D44" s="133"/>
      <c r="E44" s="133"/>
      <c r="F44" s="133"/>
      <c r="G44" s="133"/>
      <c r="H44" s="133"/>
      <c r="I44" s="133"/>
      <c r="J44" s="133"/>
      <c r="K44" s="133"/>
      <c r="L44" s="133"/>
      <c r="M44" s="133"/>
      <c r="N44" s="133"/>
      <c r="O44" s="133"/>
      <c r="P44" s="133"/>
      <c r="Q44" s="133"/>
      <c r="R44" s="133"/>
      <c r="S44" s="133"/>
      <c r="T44" s="132"/>
      <c r="U44" s="132"/>
    </row>
  </sheetData>
  <sheetProtection sheet="1" objects="1" scenarios="1"/>
  <mergeCells count="2">
    <mergeCell ref="A1:V1"/>
    <mergeCell ref="A3:U3"/>
  </mergeCells>
  <hyperlinks>
    <hyperlink ref="B21"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158</v>
      </c>
    </row>
    <row r="2" spans="2:43" x14ac:dyDescent="0.2">
      <c r="B2" s="184" t="s">
        <v>176</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8">
        <v>2000</v>
      </c>
      <c r="F6" s="249"/>
      <c r="G6" s="248">
        <v>2001</v>
      </c>
      <c r="H6" s="249"/>
      <c r="I6" s="248">
        <v>2002</v>
      </c>
      <c r="J6" s="249"/>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7" t="s">
        <v>43</v>
      </c>
      <c r="C7" s="247"/>
      <c r="D7" s="247"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9546.1515988001593</v>
      </c>
      <c r="AD9" s="153"/>
      <c r="AE9" s="79">
        <f>IF(VLOOKUP(CONCATENATE(AE$6," ",$D9),'-RÅDATA_KVARTAL-'!$A$4:$W$75,14)&gt;0,VLOOKUP(CONCATENATE(AE$6," ",$D9),'-RÅDATA_KVARTAL-'!$A$4:$W$75,14),"")</f>
        <v>8923.895960421889</v>
      </c>
      <c r="AF9" s="37"/>
      <c r="AG9" s="79">
        <f>IF(VLOOKUP(CONCATENATE(AG$6," ",$D9),'-RÅDATA_KVARTAL-'!$A$4:$W$75,14)&gt;0,VLOOKUP(CONCATENATE(AG$6," ",$D9),'-RÅDATA_KVARTAL-'!$A$4:$W$75,14),"")</f>
        <v>9132.0724786688952</v>
      </c>
      <c r="AH9" s="37" t="s">
        <v>167</v>
      </c>
      <c r="AI9" s="79" t="str">
        <f>IF(VLOOKUP(CONCATENATE(AI$6," ",$D9),'-RÅDATA_KVARTAL-'!$A$4:$W$75,14)&gt;0,VLOOKUP(CONCATENATE(AI$6," ",$D9),'-RÅDATA_KVARTAL-'!$A$4:$W$75,14),"")</f>
        <v/>
      </c>
      <c r="AJ9" s="37"/>
      <c r="AK9" s="79" t="str">
        <f>IF(VLOOKUP(CONCATENATE(AK$6," ",$D9),'-RÅDATA_KVARTAL-'!$A$4:$W$75,14)&gt;0,VLOOKUP(CONCATENATE(AK$6," ",$D9),'-RÅDATA_KVARTAL-'!$A$4:$W$75,14),"")</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8758.5815169943926</v>
      </c>
      <c r="AF10" s="37"/>
      <c r="AG10" s="79">
        <f>IF(VLOOKUP(CONCATENATE(AG$6," ",$D10),'-RÅDATA_KVARTAL-'!$A$4:$W$75,14)&gt;0,VLOOKUP(CONCATENATE(AG$6," ",$D10),'-RÅDATA_KVARTAL-'!$A$4:$W$75,14),"")</f>
        <v>8928.2212324346583</v>
      </c>
      <c r="AH10" s="37" t="s">
        <v>167</v>
      </c>
      <c r="AI10" s="79" t="str">
        <f>IF(VLOOKUP(CONCATENATE(AI$6," ",$D10),'-RÅDATA_KVARTAL-'!$A$4:$W$75,14)&gt;0,VLOOKUP(CONCATENATE(AI$6," ",$D10),'-RÅDATA_KVARTAL-'!$A$4:$W$75,14),"")</f>
        <v/>
      </c>
      <c r="AJ10" s="37"/>
      <c r="AK10" s="79"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9177.4148687603338</v>
      </c>
      <c r="AF11" s="37"/>
      <c r="AG11" s="79">
        <f>IF(VLOOKUP(CONCATENATE(AG$6," ",$D11),'-RÅDATA_KVARTAL-'!$A$4:$W$75,14)&gt;0,VLOOKUP(CONCATENATE(AG$6," ",$D11),'-RÅDATA_KVARTAL-'!$A$4:$W$75,14),"")</f>
        <v>8698.4780144519209</v>
      </c>
      <c r="AH11" s="37" t="s">
        <v>167</v>
      </c>
      <c r="AI11" s="79" t="str">
        <f>IF(VLOOKUP(CONCATENATE(AI$6," ",$D11),'-RÅDATA_KVARTAL-'!$A$4:$W$75,14)&gt;0,VLOOKUP(CONCATENATE(AI$6," ",$D11),'-RÅDATA_KVARTAL-'!$A$4:$W$75,14),"")</f>
        <v/>
      </c>
      <c r="AJ11" s="37"/>
      <c r="AK11" s="79"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f>IF(VLOOKUP(CONCATENATE(AE$6," ",$D12),'-RÅDATA_KVARTAL-'!$A$4:$W$75,14)&gt;0,VLOOKUP(CONCATENATE(AE$6," ",$D12),'-RÅDATA_KVARTAL-'!$A$4:$W$75,14),"")</f>
        <v>9248.4371333411855</v>
      </c>
      <c r="AF12" s="37"/>
      <c r="AG12" s="79">
        <f>IF(VLOOKUP(CONCATENATE(AG$6," ",$D12),'-RÅDATA_KVARTAL-'!$A$4:$W$75,14)&gt;0,VLOOKUP(CONCATENATE(AG$6," ",$D12),'-RÅDATA_KVARTAL-'!$A$4:$W$75,14),"")</f>
        <v>9021.8024487324001</v>
      </c>
      <c r="AH12" s="37"/>
      <c r="AI12" s="79" t="str">
        <f>IF(VLOOKUP(CONCATENATE(AI$6," ",$D12),'-RÅDATA_KVARTAL-'!$A$4:$W$75,14)&gt;0,VLOOKUP(CONCATENATE(AI$6," ",$D12),'-RÅDATA_KVARTAL-'!$A$4:$W$75,14),"")</f>
        <v/>
      </c>
      <c r="AJ12" s="37"/>
      <c r="AK12" s="79"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37113.047450403465</v>
      </c>
      <c r="AD14" s="153"/>
      <c r="AE14" s="101">
        <f>SUM(AE9:AE12)</f>
        <v>36108.329479517801</v>
      </c>
      <c r="AF14" s="194"/>
      <c r="AG14" s="101">
        <f>SUM(AG9:AG12)</f>
        <v>35780.574174287874</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16"/>
      <c r="AB17" s="16"/>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3242.8925834971933</v>
      </c>
      <c r="AF20" s="37"/>
      <c r="AG20" s="79">
        <f>IF(VLOOKUP(CONCATENATE(AG$6," ",$D20),'-RÅDATA_KVARTAL-'!$A$4:$W$75,15)&gt;0,VLOOKUP(CONCATENATE(AG$6," ",$D20),'-RÅDATA_KVARTAL-'!$A$4:$W$75,15),"")</f>
        <v>3309.0115605437945</v>
      </c>
      <c r="AH20" s="37" t="s">
        <v>167</v>
      </c>
      <c r="AI20" s="79" t="str">
        <f>IF(VLOOKUP(CONCATENATE(AI$6," ",$D20),'-RÅDATA_KVARTAL-'!$A$4:$W$75,15)&gt;0,VLOOKUP(CONCATENATE(AI$6," ",$D20),'-RÅDATA_KVARTAL-'!$A$4:$W$75,15),"")</f>
        <v/>
      </c>
      <c r="AJ20" s="37"/>
      <c r="AK20" s="79" t="str">
        <f>IF(VLOOKUP(CONCATENATE(AK$6," ",$D20),'-RÅDATA_KVARTAL-'!$A$4:$W$75,15)&gt;0,VLOOKUP(CONCATENATE(AK$6," ",$D20),'-RÅDATA_KVARTAL-'!$A$4:$W$75,15),"")</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3175.9711572747756</v>
      </c>
      <c r="AF21" s="37"/>
      <c r="AG21" s="79">
        <f>IF(VLOOKUP(CONCATENATE(AG$6," ",$D21),'-RÅDATA_KVARTAL-'!$A$4:$W$75,15)&gt;0,VLOOKUP(CONCATENATE(AG$6," ",$D21),'-RÅDATA_KVARTAL-'!$A$4:$W$75,15),"")</f>
        <v>3261.4155674674003</v>
      </c>
      <c r="AH21" s="37" t="s">
        <v>167</v>
      </c>
      <c r="AI21" s="79" t="str">
        <f>IF(VLOOKUP(CONCATENATE(AI$6," ",$D21),'-RÅDATA_KVARTAL-'!$A$4:$W$75,15)&gt;0,VLOOKUP(CONCATENATE(AI$6," ",$D21),'-RÅDATA_KVARTAL-'!$A$4:$W$75,15),"")</f>
        <v/>
      </c>
      <c r="AJ21" s="37"/>
      <c r="AK21" s="79"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3201.8502822949968</v>
      </c>
      <c r="AF22" s="37"/>
      <c r="AG22" s="79">
        <f>IF(VLOOKUP(CONCATENATE(AG$6," ",$D22),'-RÅDATA_KVARTAL-'!$A$4:$W$75,15)&gt;0,VLOOKUP(CONCATENATE(AG$6," ",$D22),'-RÅDATA_KVARTAL-'!$A$4:$W$75,15),"")</f>
        <v>3206.4582401057733</v>
      </c>
      <c r="AH22" s="37"/>
      <c r="AI22" s="79" t="str">
        <f>IF(VLOOKUP(CONCATENATE(AI$6," ",$D22),'-RÅDATA_KVARTAL-'!$A$4:$W$75,15)&gt;0,VLOOKUP(CONCATENATE(AI$6," ",$D22),'-RÅDATA_KVARTAL-'!$A$4:$W$75,15),"")</f>
        <v/>
      </c>
      <c r="AJ22" s="37"/>
      <c r="AK22" s="79"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f>IF(VLOOKUP(CONCATENATE(AE$6," ",$D23),'-RÅDATA_KVARTAL-'!$A$4:$W$75,15)&gt;0,VLOOKUP(CONCATENATE(AE$6," ",$D23),'-RÅDATA_KVARTAL-'!$A$4:$W$75,15),"")</f>
        <v>3265.6132253512005</v>
      </c>
      <c r="AF23" s="37"/>
      <c r="AG23" s="79">
        <f>IF(VLOOKUP(CONCATENATE(AG$6," ",$D23),'-RÅDATA_KVARTAL-'!$A$4:$W$75,15)&gt;0,VLOOKUP(CONCATENATE(AG$6," ",$D23),'-RÅDATA_KVARTAL-'!$A$4:$W$75,15),"")</f>
        <v>3491.5988681735325</v>
      </c>
      <c r="AH23" s="37"/>
      <c r="AI23" s="79" t="str">
        <f>IF(VLOOKUP(CONCATENATE(AI$6," ",$D23),'-RÅDATA_KVARTAL-'!$A$4:$W$75,15)&gt;0,VLOOKUP(CONCATENATE(AI$6," ",$D23),'-RÅDATA_KVARTAL-'!$A$4:$W$75,15),"")</f>
        <v/>
      </c>
      <c r="AJ23" s="37"/>
      <c r="AK23" s="79"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12886.327248418165</v>
      </c>
      <c r="AF25" s="194"/>
      <c r="AG25" s="101">
        <f>SUM(AG20:AG23)</f>
        <v>13268.4842362905</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159</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177</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8">
        <v>2000</v>
      </c>
      <c r="F38" s="249"/>
      <c r="G38" s="248">
        <v>2001</v>
      </c>
      <c r="H38" s="249"/>
      <c r="I38" s="248">
        <v>2002</v>
      </c>
      <c r="J38" s="249"/>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7" t="s">
        <v>43</v>
      </c>
      <c r="C39" s="247"/>
      <c r="D39" s="247"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38670.064455952655</v>
      </c>
      <c r="AD41" s="146"/>
      <c r="AE41" s="79">
        <f>IF(VLOOKUP(CONCATENATE(AE$6," ",$D41),'-RÅDATA_KVARTAL-'!$A$4:$AC$75,28)&gt;0,VLOOKUP(CONCATENATE(AE$6," ",$D41),'-RÅDATA_KVARTAL-'!$A$4:$AC$75,28),"")</f>
        <v>36490.791812025192</v>
      </c>
      <c r="AF41" s="37"/>
      <c r="AG41" s="79">
        <f>IF(VLOOKUP(CONCATENATE(AG$6," ",$D41),'-RÅDATA_KVARTAL-'!$A$4:$AC$75,28)&gt;0,VLOOKUP(CONCATENATE(AG$6," ",$D41),'-RÅDATA_KVARTAL-'!$A$4:$AC$75,28),"")</f>
        <v>36316.505997764805</v>
      </c>
      <c r="AH41" s="37" t="s">
        <v>167</v>
      </c>
      <c r="AI41" s="79" t="str">
        <f>IF(VLOOKUP(CONCATENATE(AI$6," ",$D41),'-RÅDATA_KVARTAL-'!$A$4:$AC$75,28)&gt;0,VLOOKUP(CONCATENATE(AI$6," ",$D41),'-RÅDATA_KVARTAL-'!$A$4:$AC$75,28),"")</f>
        <v/>
      </c>
      <c r="AJ41" s="37"/>
      <c r="AK41" s="79" t="str">
        <f>IF(VLOOKUP(CONCATENATE(AK$6," ",$D41),'-RÅDATA_KVARTAL-'!$A$4:$AC$75,28)&gt;0,VLOOKUP(CONCATENATE(AK$6," ",$D41),'-RÅDATA_KVARTAL-'!$A$4:$AC$75,28),"")</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37726.157926159241</v>
      </c>
      <c r="AD42" s="146"/>
      <c r="AE42" s="79">
        <f>IF(VLOOKUP(CONCATENATE(AE$6," ",$D42),'-RÅDATA_KVARTAL-'!$A$4:$AC$75,28)&gt;0,VLOOKUP(CONCATENATE(AE$6," ",$D42),'-RÅDATA_KVARTAL-'!$A$4:$AC$75,28),"")</f>
        <v>35669.179522545761</v>
      </c>
      <c r="AF42" s="37"/>
      <c r="AG42" s="79">
        <f>IF(VLOOKUP(CONCATENATE(AG$6," ",$D42),'-RÅDATA_KVARTAL-'!$A$4:$AC$75,28)&gt;0,VLOOKUP(CONCATENATE(AG$6," ",$D42),'-RÅDATA_KVARTAL-'!$A$4:$AC$75,28),"")</f>
        <v>36486.145713205071</v>
      </c>
      <c r="AH42" s="37" t="s">
        <v>167</v>
      </c>
      <c r="AI42" s="79" t="str">
        <f>IF(VLOOKUP(CONCATENATE(AI$6," ",$D42),'-RÅDATA_KVARTAL-'!$A$4:$AC$75,28)&gt;0,VLOOKUP(CONCATENATE(AI$6," ",$D42),'-RÅDATA_KVARTAL-'!$A$4:$AC$75,28),"")</f>
        <v/>
      </c>
      <c r="AJ42" s="37"/>
      <c r="AK42" s="79"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37591.333184822819</v>
      </c>
      <c r="AD43" s="146"/>
      <c r="AE43" s="79">
        <f>IF(VLOOKUP(CONCATENATE(AE$6," ",$D43),'-RÅDATA_KVARTAL-'!$A$4:$AC$75,28)&gt;0,VLOOKUP(CONCATENATE(AE$6," ",$D43),'-RÅDATA_KVARTAL-'!$A$4:$AC$75,28),"")</f>
        <v>35872.093067339716</v>
      </c>
      <c r="AF43" s="37"/>
      <c r="AG43" s="79">
        <f>IF(VLOOKUP(CONCATENATE(AG$6," ",$D43),'-RÅDATA_KVARTAL-'!$A$4:$AC$75,28)&gt;0,VLOOKUP(CONCATENATE(AG$6," ",$D43),'-RÅDATA_KVARTAL-'!$A$4:$AC$75,28),"")</f>
        <v>36007.208858896658</v>
      </c>
      <c r="AH43" s="37" t="s">
        <v>167</v>
      </c>
      <c r="AI43" s="79" t="str">
        <f>IF(VLOOKUP(CONCATENATE(AI$6," ",$D43),'-RÅDATA_KVARTAL-'!$A$4:$AC$75,28)&gt;0,VLOOKUP(CONCATENATE(AI$6," ",$D43),'-RÅDATA_KVARTAL-'!$A$4:$AC$75,28),"")</f>
        <v/>
      </c>
      <c r="AJ43" s="37"/>
      <c r="AK43" s="79"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37113.047450403465</v>
      </c>
      <c r="AD44" s="146"/>
      <c r="AE44" s="79">
        <f>IF(VLOOKUP(CONCATENATE(AE$6," ",$D44),'-RÅDATA_KVARTAL-'!$A$4:$AC$75,28)&gt;0,VLOOKUP(CONCATENATE(AE$6," ",$D44),'-RÅDATA_KVARTAL-'!$A$4:$AC$75,28),"")</f>
        <v>36108.329479517801</v>
      </c>
      <c r="AF44" s="37"/>
      <c r="AG44" s="79">
        <f>IF(VLOOKUP(CONCATENATE(AG$6," ",$D44),'-RÅDATA_KVARTAL-'!$A$4:$AC$75,28)&gt;0,VLOOKUP(CONCATENATE(AG$6," ",$D44),'-RÅDATA_KVARTAL-'!$A$4:$AC$75,28),"")</f>
        <v>35780.574174287874</v>
      </c>
      <c r="AH44" s="37"/>
      <c r="AI44" s="79" t="str">
        <f>IF(VLOOKUP(CONCATENATE(AI$6," ",$D44),'-RÅDATA_KVARTAL-'!$A$4:$AC$75,28)&gt;0,VLOOKUP(CONCATENATE(AI$6," ",$D44),'-RÅDATA_KVARTAL-'!$A$4:$AC$75,28),"")</f>
        <v/>
      </c>
      <c r="AJ44" s="37"/>
      <c r="AK44" s="79"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16"/>
      <c r="AB47" s="16"/>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13508.998841623426</v>
      </c>
      <c r="AF50" s="37"/>
      <c r="AG50" s="79">
        <f>IF(VLOOKUP(CONCATENATE(AG$6," ",$D50),'-RÅDATA_KVARTAL-'!$A$4:$AC$75,29)&gt;0,VLOOKUP(CONCATENATE(AG$6," ",$D50),'-RÅDATA_KVARTAL-'!$A$4:$AC$75,29),"")</f>
        <v>12952.446225464768</v>
      </c>
      <c r="AH50" s="37" t="s">
        <v>167</v>
      </c>
      <c r="AI50" s="79" t="str">
        <f>IF(VLOOKUP(CONCATENATE(AI$6," ",$D50),'-RÅDATA_KVARTAL-'!$A$4:$AC$75,29)&gt;0,VLOOKUP(CONCATENATE(AI$6," ",$D50),'-RÅDATA_KVARTAL-'!$A$4:$AC$75,29),"")</f>
        <v/>
      </c>
      <c r="AJ50" s="37"/>
      <c r="AK50" s="79" t="str">
        <f>IF(VLOOKUP(CONCATENATE(AK$6," ",$D50),'-RÅDATA_KVARTAL-'!$A$4:$AC$75,29)&gt;0,VLOOKUP(CONCATENATE(AK$6," ",$D50),'-RÅDATA_KVARTAL-'!$A$4:$AC$75,29),"")</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13096.650177616077</v>
      </c>
      <c r="AF51" s="37"/>
      <c r="AG51" s="79">
        <f>IF(VLOOKUP(CONCATENATE(AG$6," ",$D51),'-RÅDATA_KVARTAL-'!$A$4:$AC$75,29)&gt;0,VLOOKUP(CONCATENATE(AG$6," ",$D51),'-RÅDATA_KVARTAL-'!$A$4:$AC$75,29),"")</f>
        <v>13037.890635657392</v>
      </c>
      <c r="AH51" s="37" t="s">
        <v>167</v>
      </c>
      <c r="AI51" s="79" t="str">
        <f>IF(VLOOKUP(CONCATENATE(AI$6," ",$D51),'-RÅDATA_KVARTAL-'!$A$4:$AC$75,29)&gt;0,VLOOKUP(CONCATENATE(AI$6," ",$D51),'-RÅDATA_KVARTAL-'!$A$4:$AC$75,29),"")</f>
        <v/>
      </c>
      <c r="AJ51" s="37"/>
      <c r="AK51" s="79"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12942.022524115368</v>
      </c>
      <c r="AF52" s="37"/>
      <c r="AG52" s="79">
        <f>IF(VLOOKUP(CONCATENATE(AG$6," ",$D52),'-RÅDATA_KVARTAL-'!$A$4:$AC$75,29)&gt;0,VLOOKUP(CONCATENATE(AG$6," ",$D52),'-RÅDATA_KVARTAL-'!$A$4:$AC$75,29),"")</f>
        <v>13042.498593468168</v>
      </c>
      <c r="AH52" s="37" t="s">
        <v>167</v>
      </c>
      <c r="AI52" s="79" t="str">
        <f>IF(VLOOKUP(CONCATENATE(AI$6," ",$D52),'-RÅDATA_KVARTAL-'!$A$4:$AC$75,29)&gt;0,VLOOKUP(CONCATENATE(AI$6," ",$D52),'-RÅDATA_KVARTAL-'!$A$4:$AC$75,29),"")</f>
        <v/>
      </c>
      <c r="AJ52" s="37"/>
      <c r="AK52" s="79"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f>IF(VLOOKUP(CONCATENATE(AE$6," ",$D53),'-RÅDATA_KVARTAL-'!$A$4:$AC$75,29)&gt;0,VLOOKUP(CONCATENATE(AE$6," ",$D53),'-RÅDATA_KVARTAL-'!$A$4:$AC$75,29),"")</f>
        <v>12886.327248418165</v>
      </c>
      <c r="AF53" s="37"/>
      <c r="AG53" s="79">
        <f>IF(VLOOKUP(CONCATENATE(AG$6," ",$D53),'-RÅDATA_KVARTAL-'!$A$4:$AC$75,29)&gt;0,VLOOKUP(CONCATENATE(AG$6," ",$D53),'-RÅDATA_KVARTAL-'!$A$4:$AC$75,29),"")</f>
        <v>13268.4842362905</v>
      </c>
      <c r="AH53" s="37"/>
      <c r="AI53" s="79" t="str">
        <f>IF(VLOOKUP(CONCATENATE(AI$6," ",$D53),'-RÅDATA_KVARTAL-'!$A$4:$AC$75,29)&gt;0,VLOOKUP(CONCATENATE(AI$6," ",$D53),'-RÅDATA_KVARTAL-'!$A$4:$AC$75,29),"")</f>
        <v/>
      </c>
      <c r="AJ53" s="37"/>
      <c r="AK53" s="79"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160</v>
      </c>
    </row>
    <row r="2" spans="2:43" x14ac:dyDescent="0.2">
      <c r="B2" s="184" t="s">
        <v>178</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8">
        <v>2000</v>
      </c>
      <c r="F6" s="249"/>
      <c r="G6" s="248">
        <v>2001</v>
      </c>
      <c r="H6" s="249"/>
      <c r="I6" s="248">
        <v>2002</v>
      </c>
      <c r="J6" s="249"/>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7" t="s">
        <v>43</v>
      </c>
      <c r="C7" s="247"/>
      <c r="D7" s="247"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7219.4787856186122</v>
      </c>
      <c r="AF9" s="37"/>
      <c r="AG9" s="79">
        <f>IF(VLOOKUP(CONCATENATE(AG$6," ",$D9),'-RÅDATA_KVARTAL-'!$A$4:$W$75,10)&gt;0,VLOOKUP(CONCATENATE(AG$6," ",$D9),'-RÅDATA_KVARTAL-'!$A$4:$W$75,10),"")</f>
        <v>7981.6162395292149</v>
      </c>
      <c r="AH9" s="37" t="s">
        <v>167</v>
      </c>
      <c r="AI9" s="79" t="str">
        <f>IF(VLOOKUP(CONCATENATE(AI$6," ",$D9),'-RÅDATA_KVARTAL-'!$A$4:$W$75,10)&gt;0,VLOOKUP(CONCATENATE(AI$6," ",$D9),'-RÅDATA_KVARTAL-'!$A$4:$W$75,10),"")</f>
        <v/>
      </c>
      <c r="AJ9" s="37"/>
      <c r="AK9" s="79" t="str">
        <f>IF(VLOOKUP(CONCATENATE(AK$6," ",$D9),'-RÅDATA_KVARTAL-'!$A$4:$W$75,10)&gt;0,VLOOKUP(CONCATENATE(AK$6," ",$D9),'-RÅDATA_KVARTAL-'!$A$4:$W$75,10),"")</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7421.7122704782414</v>
      </c>
      <c r="AF10" s="37"/>
      <c r="AG10" s="79">
        <f>IF(VLOOKUP(CONCATENATE(AG$6," ",$D10),'-RÅDATA_KVARTAL-'!$A$4:$W$75,10)&gt;0,VLOOKUP(CONCATENATE(AG$6," ",$D10),'-RÅDATA_KVARTAL-'!$A$4:$W$75,10),"")</f>
        <v>8170.6314652441724</v>
      </c>
      <c r="AH10" s="37" t="s">
        <v>167</v>
      </c>
      <c r="AI10" s="79" t="str">
        <f>IF(VLOOKUP(CONCATENATE(AI$6," ",$D10),'-RÅDATA_KVARTAL-'!$A$4:$W$75,10)&gt;0,VLOOKUP(CONCATENATE(AI$6," ",$D10),'-RÅDATA_KVARTAL-'!$A$4:$W$75,10),"")</f>
        <v/>
      </c>
      <c r="AJ10" s="37"/>
      <c r="AK10" s="79"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7953.618489647939</v>
      </c>
      <c r="AF11" s="37"/>
      <c r="AG11" s="79">
        <f>IF(VLOOKUP(CONCATENATE(AG$6," ",$D11),'-RÅDATA_KVARTAL-'!$A$4:$W$75,10)&gt;0,VLOOKUP(CONCATENATE(AG$6," ",$D11),'-RÅDATA_KVARTAL-'!$A$4:$W$75,10),"")</f>
        <v>7848.8587365930471</v>
      </c>
      <c r="AH11" s="37" t="s">
        <v>167</v>
      </c>
      <c r="AI11" s="79" t="str">
        <f>IF(VLOOKUP(CONCATENATE(AI$6," ",$D11),'-RÅDATA_KVARTAL-'!$A$4:$W$75,10)&gt;0,VLOOKUP(CONCATENATE(AI$6," ",$D11),'-RÅDATA_KVARTAL-'!$A$4:$W$75,10),"")</f>
        <v/>
      </c>
      <c r="AJ11" s="37"/>
      <c r="AK11" s="79"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f>IF(VLOOKUP(CONCATENATE(AE$6," ",$D12),'-RÅDATA_KVARTAL-'!$A$4:$W$75,10)&gt;0,VLOOKUP(CONCATENATE(AE$6," ",$D12),'-RÅDATA_KVARTAL-'!$A$4:$W$75,10),"")</f>
        <v>8626.9745396074413</v>
      </c>
      <c r="AF12" s="37"/>
      <c r="AG12" s="79">
        <f>IF(VLOOKUP(CONCATENATE(AG$6," ",$D12),'-RÅDATA_KVARTAL-'!$A$4:$W$75,10)&gt;0,VLOOKUP(CONCATENATE(AG$6," ",$D12),'-RÅDATA_KVARTAL-'!$A$4:$W$75,10),"")</f>
        <v>8125.6493646297886</v>
      </c>
      <c r="AH12" s="37"/>
      <c r="AI12" s="79" t="str">
        <f>IF(VLOOKUP(CONCATENATE(AI$6," ",$D12),'-RÅDATA_KVARTAL-'!$A$4:$W$75,10)&gt;0,VLOOKUP(CONCATENATE(AI$6," ",$D12),'-RÅDATA_KVARTAL-'!$A$4:$W$75,10),"")</f>
        <v/>
      </c>
      <c r="AJ12" s="37"/>
      <c r="AK12" s="79"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31221.784085352236</v>
      </c>
      <c r="AF14" s="194"/>
      <c r="AG14" s="101">
        <f>SUM(AG9:AG12)</f>
        <v>32126.755805996225</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16"/>
      <c r="AB17" s="16"/>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1927.2064099391489</v>
      </c>
      <c r="AF20" s="37"/>
      <c r="AG20" s="79">
        <f>IF(VLOOKUP(CONCATENATE(AG$6," ",$D20),'-RÅDATA_KVARTAL-'!$A$4:$W$75,11)&gt;0,VLOOKUP(CONCATENATE(AG$6," ",$D20),'-RÅDATA_KVARTAL-'!$A$4:$W$75,11),"")</f>
        <v>2005.7452498542866</v>
      </c>
      <c r="AH20" s="37" t="s">
        <v>167</v>
      </c>
      <c r="AI20" s="79" t="str">
        <f>IF(VLOOKUP(CONCATENATE(AI$6," ",$D20),'-RÅDATA_KVARTAL-'!$A$4:$W$75,11)&gt;0,VLOOKUP(CONCATENATE(AI$6," ",$D20),'-RÅDATA_KVARTAL-'!$A$4:$W$75,11),"")</f>
        <v/>
      </c>
      <c r="AJ20" s="37"/>
      <c r="AK20" s="79" t="str">
        <f>IF(VLOOKUP(CONCATENATE(AK$6," ",$D20),'-RÅDATA_KVARTAL-'!$A$4:$W$75,11)&gt;0,VLOOKUP(CONCATENATE(AK$6," ",$D20),'-RÅDATA_KVARTAL-'!$A$4:$W$75,11),"")</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1935.2270969831964</v>
      </c>
      <c r="AF21" s="37"/>
      <c r="AG21" s="79">
        <f>IF(VLOOKUP(CONCATENATE(AG$6," ",$D21),'-RÅDATA_KVARTAL-'!$A$4:$W$75,11)&gt;0,VLOOKUP(CONCATENATE(AG$6," ",$D21),'-RÅDATA_KVARTAL-'!$A$4:$W$75,11),"")</f>
        <v>2080.1033552194622</v>
      </c>
      <c r="AH21" s="37" t="s">
        <v>167</v>
      </c>
      <c r="AI21" s="79" t="str">
        <f>IF(VLOOKUP(CONCATENATE(AI$6," ",$D21),'-RÅDATA_KVARTAL-'!$A$4:$W$75,11)&gt;0,VLOOKUP(CONCATENATE(AI$6," ",$D21),'-RÅDATA_KVARTAL-'!$A$4:$W$75,11),"")</f>
        <v/>
      </c>
      <c r="AJ21" s="37"/>
      <c r="AK21" s="79"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1856.1807580162269</v>
      </c>
      <c r="AF22" s="37"/>
      <c r="AG22" s="79">
        <f>IF(VLOOKUP(CONCATENATE(AG$6," ",$D22),'-RÅDATA_KVARTAL-'!$A$4:$W$75,11)&gt;0,VLOOKUP(CONCATENATE(AG$6," ",$D22),'-RÅDATA_KVARTAL-'!$A$4:$W$75,11),"")</f>
        <v>1776.8416067309524</v>
      </c>
      <c r="AH22" s="37" t="s">
        <v>167</v>
      </c>
      <c r="AI22" s="79" t="str">
        <f>IF(VLOOKUP(CONCATENATE(AI$6," ",$D22),'-RÅDATA_KVARTAL-'!$A$4:$W$75,11)&gt;0,VLOOKUP(CONCATENATE(AI$6," ",$D22),'-RÅDATA_KVARTAL-'!$A$4:$W$75,11),"")</f>
        <v/>
      </c>
      <c r="AJ22" s="37"/>
      <c r="AK22" s="79"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f>IF(VLOOKUP(CONCATENATE(AE$6," ",$D23),'-RÅDATA_KVARTAL-'!$A$4:$W$75,11)&gt;0,VLOOKUP(CONCATENATE(AE$6," ",$D23),'-RÅDATA_KVARTAL-'!$A$4:$W$75,11),"")</f>
        <v>2158.2493920198249</v>
      </c>
      <c r="AF23" s="37"/>
      <c r="AG23" s="79">
        <f>IF(VLOOKUP(CONCATENATE(AG$6," ",$D23),'-RÅDATA_KVARTAL-'!$A$4:$W$75,11)&gt;0,VLOOKUP(CONCATENATE(AG$6," ",$D23),'-RÅDATA_KVARTAL-'!$A$4:$W$75,11),"")</f>
        <v>1992.602479135616</v>
      </c>
      <c r="AH23" s="37"/>
      <c r="AI23" s="79" t="str">
        <f>IF(VLOOKUP(CONCATENATE(AI$6," ",$D23),'-RÅDATA_KVARTAL-'!$A$4:$W$75,11)&gt;0,VLOOKUP(CONCATENATE(AI$6," ",$D23),'-RÅDATA_KVARTAL-'!$A$4:$W$75,11),"")</f>
        <v/>
      </c>
      <c r="AJ23" s="37"/>
      <c r="AK23" s="79"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7876.8636569583969</v>
      </c>
      <c r="AF25" s="194"/>
      <c r="AG25" s="101">
        <f>SUM(AG20:AG23)</f>
        <v>7855.2926909403168</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221</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161</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179</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8">
        <v>2000</v>
      </c>
      <c r="F38" s="249"/>
      <c r="G38" s="248">
        <v>2001</v>
      </c>
      <c r="H38" s="249"/>
      <c r="I38" s="248">
        <v>2002</v>
      </c>
      <c r="J38" s="249"/>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7" t="s">
        <v>43</v>
      </c>
      <c r="C39" s="247"/>
      <c r="D39" s="247"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28513.543374534835</v>
      </c>
      <c r="AF41" s="37"/>
      <c r="AG41" s="79">
        <f>IF(VLOOKUP(CONCATENATE(AG$6," ",$D41),'-RÅDATA_KVARTAL-'!$A$4:$AC$75,24)&gt;0,VLOOKUP(CONCATENATE(AG$6," ",$D41),'-RÅDATA_KVARTAL-'!$A$4:$AC$75,24),"")</f>
        <v>31983.921539262836</v>
      </c>
      <c r="AH41" s="37" t="s">
        <v>167</v>
      </c>
      <c r="AI41" s="79" t="str">
        <f>IF(VLOOKUP(CONCATENATE(AI$6," ",$D41),'-RÅDATA_KVARTAL-'!$A$4:$AC$75,24)&gt;0,VLOOKUP(CONCATENATE(AI$6," ",$D41),'-RÅDATA_KVARTAL-'!$A$4:$AC$75,24),"")</f>
        <v/>
      </c>
      <c r="AJ41" s="37"/>
      <c r="AK41" s="79" t="str">
        <f>IF(VLOOKUP(CONCATENATE(AK$6," ",$D41),'-RÅDATA_KVARTAL-'!$A$4:$AC$75,24)&gt;0,VLOOKUP(CONCATENATE(AK$6," ",$D41),'-RÅDATA_KVARTAL-'!$A$4:$AC$75,24),"")</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29727.525760969958</v>
      </c>
      <c r="AF42" s="37"/>
      <c r="AG42" s="79">
        <f>IF(VLOOKUP(CONCATENATE(AG$6," ",$D42),'-RÅDATA_KVARTAL-'!$A$4:$AC$75,24)&gt;0,VLOOKUP(CONCATENATE(AG$6," ",$D42),'-RÅDATA_KVARTAL-'!$A$4:$AC$75,24),"")</f>
        <v>32732.84073402877</v>
      </c>
      <c r="AH42" s="37" t="s">
        <v>167</v>
      </c>
      <c r="AI42" s="79" t="str">
        <f>IF(VLOOKUP(CONCATENATE(AI$6," ",$D42),'-RÅDATA_KVARTAL-'!$A$4:$AC$75,24)&gt;0,VLOOKUP(CONCATENATE(AI$6," ",$D42),'-RÅDATA_KVARTAL-'!$A$4:$AC$75,24),"")</f>
        <v/>
      </c>
      <c r="AJ42" s="37"/>
      <c r="AK42" s="79" t="str">
        <f>IF(VLOOKUP(CONCATENATE(AK$6," ",$D42),'-RÅDATA_KVARTAL-'!$A$4:$AC$75,24)&gt;0,VLOOKUP(CONCATENATE(AK$6," ",$D42),'-RÅDATA_KVARTAL-'!$A$4:$AC$75,24),"")</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30152.171986592781</v>
      </c>
      <c r="AF43" s="37"/>
      <c r="AG43" s="79">
        <f>IF(VLOOKUP(CONCATENATE(AG$6," ",$D43),'-RÅDATA_KVARTAL-'!$A$4:$AC$75,24)&gt;0,VLOOKUP(CONCATENATE(AG$6," ",$D43),'-RÅDATA_KVARTAL-'!$A$4:$AC$75,24),"")</f>
        <v>32628.080980973875</v>
      </c>
      <c r="AH43" s="37" t="s">
        <v>167</v>
      </c>
      <c r="AI43" s="79" t="str">
        <f>IF(VLOOKUP(CONCATENATE(AI$6," ",$D43),'-RÅDATA_KVARTAL-'!$A$4:$AC$75,24)&gt;0,VLOOKUP(CONCATENATE(AI$6," ",$D43),'-RÅDATA_KVARTAL-'!$A$4:$AC$75,24),"")</f>
        <v/>
      </c>
      <c r="AJ43" s="37"/>
      <c r="AK43" s="79" t="str">
        <f>IF(VLOOKUP(CONCATENATE(AK$6," ",$D43),'-RÅDATA_KVARTAL-'!$A$4:$AC$75,24)&gt;0,VLOOKUP(CONCATENATE(AK$6," ",$D43),'-RÅDATA_KVARTAL-'!$A$4:$AC$75,24),"")</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f>IF(VLOOKUP(CONCATENATE(AE$6," ",$D44),'-RÅDATA_KVARTAL-'!$A$4:$AC$75,24)&gt;0,VLOOKUP(CONCATENATE(AE$6," ",$D44),'-RÅDATA_KVARTAL-'!$A$4:$AC$75,24),"")</f>
        <v>31221.784085352236</v>
      </c>
      <c r="AF44" s="37"/>
      <c r="AG44" s="79">
        <f>IF(VLOOKUP(CONCATENATE(AG$6," ",$D44),'-RÅDATA_KVARTAL-'!$A$4:$AC$75,24)&gt;0,VLOOKUP(CONCATENATE(AG$6," ",$D44),'-RÅDATA_KVARTAL-'!$A$4:$AC$75,24),"")</f>
        <v>32126.755805996225</v>
      </c>
      <c r="AH44" s="37"/>
      <c r="AI44" s="79" t="str">
        <f>IF(VLOOKUP(CONCATENATE(AI$6," ",$D44),'-RÅDATA_KVARTAL-'!$A$4:$AC$75,24)&gt;0,VLOOKUP(CONCATENATE(AI$6," ",$D44),'-RÅDATA_KVARTAL-'!$A$4:$AC$75,24),"")</f>
        <v/>
      </c>
      <c r="AJ44" s="37"/>
      <c r="AK44" s="79" t="str">
        <f>IF(VLOOKUP(CONCATENATE(AK$6," ",$D44),'-RÅDATA_KVARTAL-'!$A$4:$AC$75,24)&gt;0,VLOOKUP(CONCATENATE(AK$6," ",$D44),'-RÅDATA_KVARTAL-'!$A$4:$AC$75,24),"")</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16"/>
      <c r="AB47" s="16"/>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7934.0155853067181</v>
      </c>
      <c r="AF50" s="37"/>
      <c r="AG50" s="79">
        <f>IF(VLOOKUP(CONCATENATE(AG$6," ",$D50),'-RÅDATA_KVARTAL-'!$A$4:$AC$75,25)&gt;0,VLOOKUP(CONCATENATE(AG$6," ",$D50),'-RÅDATA_KVARTAL-'!$A$4:$AC$75,25),"")</f>
        <v>7955.4024968735339</v>
      </c>
      <c r="AH50" s="37" t="s">
        <v>167</v>
      </c>
      <c r="AI50" s="79" t="str">
        <f>IF(VLOOKUP(CONCATENATE(AI$6," ",$D50),'-RÅDATA_KVARTAL-'!$A$4:$AC$75,25)&gt;0,VLOOKUP(CONCATENATE(AI$6," ",$D50),'-RÅDATA_KVARTAL-'!$A$4:$AC$75,25),"")</f>
        <v/>
      </c>
      <c r="AJ50" s="37"/>
      <c r="AK50" s="79" t="str">
        <f>IF(VLOOKUP(CONCATENATE(AK$6," ",$D50),'-RÅDATA_KVARTAL-'!$A$4:$AC$75,25)&gt;0,VLOOKUP(CONCATENATE(AK$6," ",$D50),'-RÅDATA_KVARTAL-'!$A$4:$AC$75,25),"")</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7936.2553406956649</v>
      </c>
      <c r="AF51" s="37"/>
      <c r="AG51" s="79">
        <f>IF(VLOOKUP(CONCATENATE(AG$6," ",$D51),'-RÅDATA_KVARTAL-'!$A$4:$AC$75,25)&gt;0,VLOOKUP(CONCATENATE(AG$6," ",$D51),'-RÅDATA_KVARTAL-'!$A$4:$AC$75,25),"")</f>
        <v>8100.2787551098008</v>
      </c>
      <c r="AH51" s="37" t="s">
        <v>167</v>
      </c>
      <c r="AI51" s="79" t="str">
        <f>IF(VLOOKUP(CONCATENATE(AI$6," ",$D51),'-RÅDATA_KVARTAL-'!$A$4:$AC$75,25)&gt;0,VLOOKUP(CONCATENATE(AI$6," ",$D51),'-RÅDATA_KVARTAL-'!$A$4:$AC$75,25),"")</f>
        <v/>
      </c>
      <c r="AJ51" s="37"/>
      <c r="AK51" s="79" t="str">
        <f>IF(VLOOKUP(CONCATENATE(AK$6," ",$D51),'-RÅDATA_KVARTAL-'!$A$4:$AC$75,25)&gt;0,VLOOKUP(CONCATENATE(AK$6," ",$D51),'-RÅDATA_KVARTAL-'!$A$4:$AC$75,25),"")</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7772.3363982014325</v>
      </c>
      <c r="AF52" s="37"/>
      <c r="AG52" s="79">
        <f>IF(VLOOKUP(CONCATENATE(AG$6," ",$D52),'-RÅDATA_KVARTAL-'!$A$4:$AC$75,25)&gt;0,VLOOKUP(CONCATENATE(AG$6," ",$D52),'-RÅDATA_KVARTAL-'!$A$4:$AC$75,25),"")</f>
        <v>8020.9396038245259</v>
      </c>
      <c r="AH52" s="37" t="s">
        <v>167</v>
      </c>
      <c r="AI52" s="79" t="str">
        <f>IF(VLOOKUP(CONCATENATE(AI$6," ",$D52),'-RÅDATA_KVARTAL-'!$A$4:$AC$75,25)&gt;0,VLOOKUP(CONCATENATE(AI$6," ",$D52),'-RÅDATA_KVARTAL-'!$A$4:$AC$75,25),"")</f>
        <v/>
      </c>
      <c r="AJ52" s="37"/>
      <c r="AK52" s="79" t="str">
        <f>IF(VLOOKUP(CONCATENATE(AK$6," ",$D52),'-RÅDATA_KVARTAL-'!$A$4:$AC$75,25)&gt;0,VLOOKUP(CONCATENATE(AK$6," ",$D52),'-RÅDATA_KVARTAL-'!$A$4:$AC$75,25),"")</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f>IF(VLOOKUP(CONCATENATE(AE$6," ",$D53),'-RÅDATA_KVARTAL-'!$A$4:$AC$75,25)&gt;0,VLOOKUP(CONCATENATE(AE$6," ",$D53),'-RÅDATA_KVARTAL-'!$A$4:$AC$75,25),"")</f>
        <v>7876.8636569583969</v>
      </c>
      <c r="AF53" s="37"/>
      <c r="AG53" s="79">
        <f>IF(VLOOKUP(CONCATENATE(AG$6," ",$D53),'-RÅDATA_KVARTAL-'!$A$4:$AC$75,25)&gt;0,VLOOKUP(CONCATENATE(AG$6," ",$D53),'-RÅDATA_KVARTAL-'!$A$4:$AC$75,25),"")</f>
        <v>7855.2926909403168</v>
      </c>
      <c r="AH53" s="37"/>
      <c r="AI53" s="79" t="str">
        <f>IF(VLOOKUP(CONCATENATE(AI$6," ",$D53),'-RÅDATA_KVARTAL-'!$A$4:$AC$75,25)&gt;0,VLOOKUP(CONCATENATE(AI$6," ",$D53),'-RÅDATA_KVARTAL-'!$A$4:$AC$75,25),"")</f>
        <v/>
      </c>
      <c r="AJ53" s="37"/>
      <c r="AK53" s="79" t="str">
        <f>IF(VLOOKUP(CONCATENATE(AK$6," ",$D53),'-RÅDATA_KVARTAL-'!$A$4:$AC$75,25)&gt;0,VLOOKUP(CONCATENATE(AK$6," ",$D53),'-RÅDATA_KVARTAL-'!$A$4:$AC$75,25),"")</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234</v>
      </c>
      <c r="C56" s="25"/>
      <c r="D56" s="25"/>
      <c r="E56" s="25"/>
      <c r="F56" s="25"/>
      <c r="G56" s="25"/>
      <c r="H56" s="25"/>
      <c r="I56" s="25"/>
      <c r="J56" s="25"/>
      <c r="K56" s="25"/>
      <c r="L56" s="25"/>
      <c r="M56" s="25"/>
      <c r="N56" s="25"/>
      <c r="O56" s="25"/>
      <c r="P56" s="25"/>
      <c r="Q56" s="25"/>
      <c r="R56" s="25"/>
      <c r="S56" s="25"/>
      <c r="T56" s="25"/>
      <c r="U56" s="25"/>
    </row>
    <row r="57" spans="2:43" x14ac:dyDescent="0.2">
      <c r="B57" s="74" t="s">
        <v>235</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I47:AJ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E47:AF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162</v>
      </c>
      <c r="C1" s="22"/>
      <c r="D1" s="23"/>
      <c r="E1" s="23"/>
      <c r="F1" s="23"/>
      <c r="G1" s="23"/>
      <c r="H1" s="23"/>
      <c r="I1" s="23"/>
      <c r="J1" s="23"/>
      <c r="K1" s="23"/>
      <c r="L1" s="23"/>
      <c r="M1" s="23"/>
      <c r="N1" s="23"/>
      <c r="O1" s="23"/>
      <c r="P1" s="23"/>
      <c r="Q1" s="23"/>
      <c r="R1" s="23"/>
    </row>
    <row r="2" spans="2:43" x14ac:dyDescent="0.2">
      <c r="B2" s="184" t="s">
        <v>180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8">
        <v>2000</v>
      </c>
      <c r="F6" s="249"/>
      <c r="G6" s="248">
        <v>2001</v>
      </c>
      <c r="H6" s="249"/>
      <c r="I6" s="248">
        <v>2002</v>
      </c>
      <c r="J6" s="249"/>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7" t="s">
        <v>43</v>
      </c>
      <c r="C7" s="247"/>
      <c r="D7" s="247"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6678.7279604218893</v>
      </c>
      <c r="AF9" s="37"/>
      <c r="AG9" s="79">
        <f>IF(VLOOKUP(CONCATENATE(AG$6," ",$D9),'-RÅDATA_KVARTAL-'!$A$4:$W$75,16)&gt;0,VLOOKUP(CONCATENATE(AG$6," ",$D9),'-RÅDATA_KVARTAL-'!$A$4:$W$75,16),"")</f>
        <v>6987.736478668895</v>
      </c>
      <c r="AH9" s="37" t="s">
        <v>167</v>
      </c>
      <c r="AI9" s="79" t="str">
        <f>IF(VLOOKUP(CONCATENATE(AI$6," ",$D9),'-RÅDATA_KVARTAL-'!$A$4:$W$75,16)&gt;0,VLOOKUP(CONCATENATE(AI$6," ",$D9),'-RÅDATA_KVARTAL-'!$A$4:$W$75,16),"")</f>
        <v/>
      </c>
      <c r="AJ9" s="37"/>
      <c r="AK9" s="79" t="str">
        <f>IF(VLOOKUP(CONCATENATE(AK$6," ",$D9),'-RÅDATA_KVARTAL-'!$A$4:$W$75,16)&gt;0,VLOOKUP(CONCATENATE(AK$6," ",$D9),'-RÅDATA_KVARTAL-'!$A$4:$W$75,16),"")</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6577.1690169943922</v>
      </c>
      <c r="AF10" s="37"/>
      <c r="AG10" s="79">
        <f>IF(VLOOKUP(CONCATENATE(AG$6," ",$D10),'-RÅDATA_KVARTAL-'!$A$4:$W$75,16)&gt;0,VLOOKUP(CONCATENATE(AG$6," ",$D10),'-RÅDATA_KVARTAL-'!$A$4:$W$75,16),"")</f>
        <v>6646.5362324346579</v>
      </c>
      <c r="AH10" s="37" t="s">
        <v>167</v>
      </c>
      <c r="AI10" s="79" t="str">
        <f>IF(VLOOKUP(CONCATENATE(AI$6," ",$D10),'-RÅDATA_KVARTAL-'!$A$4:$W$75,16)&gt;0,VLOOKUP(CONCATENATE(AI$6," ",$D10),'-RÅDATA_KVARTAL-'!$A$4:$W$75,16),"")</f>
        <v/>
      </c>
      <c r="AJ10" s="37"/>
      <c r="AK10" s="79" t="str">
        <f>IF(VLOOKUP(CONCATENATE(AK$6," ",$D10),'-RÅDATA_KVARTAL-'!$A$4:$W$75,16)&gt;0,VLOOKUP(CONCATENATE(AK$6," ",$D10),'-RÅDATA_KVARTAL-'!$A$4:$W$75,16),"")</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v>
      </c>
      <c r="AD11" s="153"/>
      <c r="AE11" s="79">
        <f>IF(VLOOKUP(CONCATENATE(AE$6," ",$D11),'-RÅDATA_KVARTAL-'!$A$4:$W$75,16)&gt;0,VLOOKUP(CONCATENATE(AE$6," ",$D11),'-RÅDATA_KVARTAL-'!$A$4:$W$75,16),"")</f>
        <v>6406.7338687603333</v>
      </c>
      <c r="AF11" s="37"/>
      <c r="AG11" s="79">
        <f>IF(VLOOKUP(CONCATENATE(AG$6," ",$D11),'-RÅDATA_KVARTAL-'!$A$4:$W$75,16)&gt;0,VLOOKUP(CONCATENATE(AG$6," ",$D11),'-RÅDATA_KVARTAL-'!$A$4:$W$75,16),"")</f>
        <v>5981.2350144519205</v>
      </c>
      <c r="AH11" s="37" t="s">
        <v>167</v>
      </c>
      <c r="AI11" s="79" t="str">
        <f>IF(VLOOKUP(CONCATENATE(AI$6," ",$D11),'-RÅDATA_KVARTAL-'!$A$4:$W$75,16)&gt;0,VLOOKUP(CONCATENATE(AI$6," ",$D11),'-RÅDATA_KVARTAL-'!$A$4:$W$75,16),"")</f>
        <v/>
      </c>
      <c r="AJ11" s="37"/>
      <c r="AK11" s="79" t="str">
        <f>IF(VLOOKUP(CONCATENATE(AK$6," ",$D11),'-RÅDATA_KVARTAL-'!$A$4:$W$75,16)&gt;0,VLOOKUP(CONCATENATE(AK$6," ",$D11),'-RÅDATA_KVARTAL-'!$A$4:$W$75,16),"")</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6472.2927211630986</v>
      </c>
      <c r="AD12" s="153"/>
      <c r="AE12" s="79">
        <f>IF(VLOOKUP(CONCATENATE(AE$6," ",$D12),'-RÅDATA_KVARTAL-'!$A$4:$W$75,16)&gt;0,VLOOKUP(CONCATENATE(AE$6," ",$D12),'-RÅDATA_KVARTAL-'!$A$4:$W$75,16),"")</f>
        <v>6522.091133341185</v>
      </c>
      <c r="AF12" s="37"/>
      <c r="AG12" s="79">
        <f>IF(VLOOKUP(CONCATENATE(AG$6," ",$D12),'-RÅDATA_KVARTAL-'!$A$4:$W$75,16)&gt;0,VLOOKUP(CONCATENATE(AG$6," ",$D12),'-RÅDATA_KVARTAL-'!$A$4:$W$75,16),"")</f>
        <v>6338.5704487324001</v>
      </c>
      <c r="AH12" s="37"/>
      <c r="AI12" s="79" t="str">
        <f>IF(VLOOKUP(CONCATENATE(AI$6," ",$D12),'-RÅDATA_KVARTAL-'!$A$4:$W$75,16)&gt;0,VLOOKUP(CONCATENATE(AI$6," ",$D12),'-RÅDATA_KVARTAL-'!$A$4:$W$75,16),"")</f>
        <v/>
      </c>
      <c r="AJ12" s="37"/>
      <c r="AK12" s="79" t="str">
        <f>IF(VLOOKUP(CONCATENATE(AK$6," ",$D12),'-RÅDATA_KVARTAL-'!$A$4:$W$75,16)&gt;0,VLOOKUP(CONCATENATE(AK$6," ",$D12),'-RÅDATA_KVARTAL-'!$A$4:$W$75,16),"")</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26184.721979517803</v>
      </c>
      <c r="AF14" s="194"/>
      <c r="AG14" s="101">
        <f>SUM(AG9:AG12)</f>
        <v>25954.078174287872</v>
      </c>
      <c r="AH14" s="194"/>
      <c r="AI14" s="101">
        <f>SUM(AI9:AI12)</f>
        <v>0</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92"/>
      <c r="AB17" s="92"/>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3195.2629516403117</v>
      </c>
      <c r="AD20" s="153"/>
      <c r="AE20" s="79">
        <f>IF(VLOOKUP(CONCATENATE(AE$6," ",$D20),'-RÅDATA_KVARTAL-'!$A$4:$W$75,17)&gt;0,VLOOKUP(CONCATENATE(AE$6," ",$D20),'-RÅDATA_KVARTAL-'!$A$4:$W$75,17),"")</f>
        <v>2848.0315706971933</v>
      </c>
      <c r="AF20" s="37"/>
      <c r="AG20" s="79">
        <f>IF(VLOOKUP(CONCATENATE(AG$6," ",$D20),'-RÅDATA_KVARTAL-'!$A$4:$W$75,17)&gt;0,VLOOKUP(CONCATENATE(AG$6," ",$D20),'-RÅDATA_KVARTAL-'!$A$4:$W$75,17),"")</f>
        <v>2923.2557374437947</v>
      </c>
      <c r="AH20" s="37" t="s">
        <v>167</v>
      </c>
      <c r="AI20" s="79" t="str">
        <f>IF(VLOOKUP(CONCATENATE(AI$6," ",$D20),'-RÅDATA_KVARTAL-'!$A$4:$W$75,17)&gt;0,VLOOKUP(CONCATENATE(AI$6," ",$D20),'-RÅDATA_KVARTAL-'!$A$4:$W$75,17),"")</f>
        <v/>
      </c>
      <c r="AJ20" s="37"/>
      <c r="AK20" s="79" t="str">
        <f>IF(VLOOKUP(CONCATENATE(AK$6," ",$D20),'-RÅDATA_KVARTAL-'!$A$4:$W$75,17)&gt;0,VLOOKUP(CONCATENATE(AK$6," ",$D20),'-RÅDATA_KVARTAL-'!$A$4:$W$75,17),"")</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2767.9705829747754</v>
      </c>
      <c r="AF21" s="37"/>
      <c r="AG21" s="79">
        <f>IF(VLOOKUP(CONCATENATE(AG$6," ",$D21),'-RÅDATA_KVARTAL-'!$A$4:$W$75,17)&gt;0,VLOOKUP(CONCATENATE(AG$6," ",$D21),'-RÅDATA_KVARTAL-'!$A$4:$W$75,17),"")</f>
        <v>2848.4152671674001</v>
      </c>
      <c r="AH21" s="37" t="s">
        <v>167</v>
      </c>
      <c r="AI21" s="79" t="str">
        <f>IF(VLOOKUP(CONCATENATE(AI$6," ",$D21),'-RÅDATA_KVARTAL-'!$A$4:$W$75,17)&gt;0,VLOOKUP(CONCATENATE(AI$6," ",$D21),'-RÅDATA_KVARTAL-'!$A$4:$W$75,17),"")</f>
        <v/>
      </c>
      <c r="AJ21" s="37"/>
      <c r="AK21" s="79" t="str">
        <f>IF(VLOOKUP(CONCATENATE(AK$6," ",$D21),'-RÅDATA_KVARTAL-'!$A$4:$W$75,17)&gt;0,VLOOKUP(CONCATENATE(AK$6," ",$D21),'-RÅDATA_KVARTAL-'!$A$4:$W$75,17),"")</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2883.9190502957035</v>
      </c>
      <c r="AD22" s="153"/>
      <c r="AE22" s="79">
        <f>IF(VLOOKUP(CONCATENATE(AE$6," ",$D22),'-RÅDATA_KVARTAL-'!$A$4:$W$75,17)&gt;0,VLOOKUP(CONCATENATE(AE$6," ",$D22),'-RÅDATA_KVARTAL-'!$A$4:$W$75,17),"")</f>
        <v>2682.7700110949968</v>
      </c>
      <c r="AF22" s="37"/>
      <c r="AG22" s="79">
        <f>IF(VLOOKUP(CONCATENATE(AG$6," ",$D22),'-RÅDATA_KVARTAL-'!$A$4:$W$75,17)&gt;0,VLOOKUP(CONCATENATE(AG$6," ",$D22),'-RÅDATA_KVARTAL-'!$A$4:$W$75,17),"")</f>
        <v>2692.0722852057734</v>
      </c>
      <c r="AH22" s="37" t="s">
        <v>167</v>
      </c>
      <c r="AI22" s="79" t="str">
        <f>IF(VLOOKUP(CONCATENATE(AI$6," ",$D22),'-RÅDATA_KVARTAL-'!$A$4:$W$75,17)&gt;0,VLOOKUP(CONCATENATE(AI$6," ",$D22),'-RÅDATA_KVARTAL-'!$A$4:$W$75,17),"")</f>
        <v/>
      </c>
      <c r="AJ22" s="37"/>
      <c r="AK22" s="79" t="str">
        <f>IF(VLOOKUP(CONCATENATE(AK$6," ",$D22),'-RÅDATA_KVARTAL-'!$A$4:$W$75,17)&gt;0,VLOOKUP(CONCATENATE(AK$6," ",$D22),'-RÅDATA_KVARTAL-'!$A$4:$W$75,17),"")</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2883.4337905484035</v>
      </c>
      <c r="AD23" s="153"/>
      <c r="AE23" s="79">
        <f>IF(VLOOKUP(CONCATENATE(AE$6," ",$D23),'-RÅDATA_KVARTAL-'!$A$4:$W$75,17)&gt;0,VLOOKUP(CONCATENATE(AE$6," ",$D23),'-RÅDATA_KVARTAL-'!$A$4:$W$75,17),"")</f>
        <v>2779.5949601512002</v>
      </c>
      <c r="AF23" s="37"/>
      <c r="AG23" s="79">
        <f>IF(VLOOKUP(CONCATENATE(AG$6," ",$D23),'-RÅDATA_KVARTAL-'!$A$4:$W$75,17)&gt;0,VLOOKUP(CONCATENATE(AG$6," ",$D23),'-RÅDATA_KVARTAL-'!$A$4:$W$75,17),"")</f>
        <v>3010.0960006735327</v>
      </c>
      <c r="AH23" s="37"/>
      <c r="AI23" s="79" t="str">
        <f>IF(VLOOKUP(CONCATENATE(AI$6," ",$D23),'-RÅDATA_KVARTAL-'!$A$4:$W$75,17)&gt;0,VLOOKUP(CONCATENATE(AI$6," ",$D23),'-RÅDATA_KVARTAL-'!$A$4:$W$75,17),"")</f>
        <v/>
      </c>
      <c r="AJ23" s="37"/>
      <c r="AK23" s="79" t="str">
        <f>IF(VLOOKUP(CONCATENATE(AK$6," ",$D23),'-RÅDATA_KVARTAL-'!$A$4:$W$75,17)&gt;0,VLOOKUP(CONCATENATE(AK$6," ",$D23),'-RÅDATA_KVARTAL-'!$A$4:$W$75,17),"")</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11078.367124918166</v>
      </c>
      <c r="AF25" s="194"/>
      <c r="AG25" s="101">
        <f>SUM(AG20:AG23)</f>
        <v>11473.839290490501</v>
      </c>
      <c r="AH25" s="194"/>
      <c r="AI25" s="101">
        <f>SUM(AI20:AI23)</f>
        <v>0</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163</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8">
        <v>2000</v>
      </c>
      <c r="F38" s="249"/>
      <c r="G38" s="248">
        <v>2001</v>
      </c>
      <c r="H38" s="249"/>
      <c r="I38" s="248">
        <v>2002</v>
      </c>
      <c r="J38" s="249"/>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7" t="s">
        <v>43</v>
      </c>
      <c r="C39" s="247"/>
      <c r="D39" s="247"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26553.604812025194</v>
      </c>
      <c r="AF41" s="37"/>
      <c r="AG41" s="79">
        <f>IF(VLOOKUP(CONCATENATE(AG$6," ",$D41),'-RÅDATA_KVARTAL-'!$A$4:$AE$75,30)&gt;0,VLOOKUP(CONCATENATE(AG$6," ",$D41),'-RÅDATA_KVARTAL-'!$A$4:$AE$75,30),"")</f>
        <v>26493.730497764805</v>
      </c>
      <c r="AH41" s="37" t="s">
        <v>167</v>
      </c>
      <c r="AI41" s="79" t="str">
        <f>IF(VLOOKUP(CONCATENATE(AI$6," ",$D41),'-RÅDATA_KVARTAL-'!$A$4:$AE$75,30)&gt;0,VLOOKUP(CONCATENATE(AI$6," ",$D41),'-RÅDATA_KVARTAL-'!$A$4:$AE$75,30),"")</f>
        <v/>
      </c>
      <c r="AJ41" s="37"/>
      <c r="AK41" s="79" t="str">
        <f>IF(VLOOKUP(CONCATENATE(AK$6," ",$D41),'-RÅDATA_KVARTAL-'!$A$4:$AE$75,30)&gt;0,VLOOKUP(CONCATENATE(AK$6," ",$D41),'-RÅDATA_KVARTAL-'!$A$4:$AE$75,30),"")</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26153.24002254576</v>
      </c>
      <c r="AF42" s="37"/>
      <c r="AG42" s="79">
        <f>IF(VLOOKUP(CONCATENATE(AG$6," ",$D42),'-RÅDATA_KVARTAL-'!$A$4:$AE$75,30)&gt;0,VLOOKUP(CONCATENATE(AG$6," ",$D42),'-RÅDATA_KVARTAL-'!$A$4:$AE$75,30),"")</f>
        <v>26563.097713205072</v>
      </c>
      <c r="AH42" s="37" t="s">
        <v>167</v>
      </c>
      <c r="AI42" s="79" t="str">
        <f>IF(VLOOKUP(CONCATENATE(AI$6," ",$D42),'-RÅDATA_KVARTAL-'!$A$4:$AE$75,30)&gt;0,VLOOKUP(CONCATENATE(AI$6," ",$D42),'-RÅDATA_KVARTAL-'!$A$4:$AE$75,30),"")</f>
        <v/>
      </c>
      <c r="AJ42" s="37"/>
      <c r="AK42" s="79" t="str">
        <f>IF(VLOOKUP(CONCATENATE(AK$6," ",$D42),'-RÅDATA_KVARTAL-'!$A$4:$AE$75,30)&gt;0,VLOOKUP(CONCATENATE(AK$6," ",$D42),'-RÅDATA_KVARTAL-'!$A$4:$AE$75,30),"")</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26134.923567339712</v>
      </c>
      <c r="AF43" s="37"/>
      <c r="AG43" s="79">
        <f>IF(VLOOKUP(CONCATENATE(AG$6," ",$D43),'-RÅDATA_KVARTAL-'!$A$4:$AE$75,30)&gt;0,VLOOKUP(CONCATENATE(AG$6," ",$D43),'-RÅDATA_KVARTAL-'!$A$4:$AE$75,30),"")</f>
        <v>26137.598858896657</v>
      </c>
      <c r="AH43" s="37" t="s">
        <v>167</v>
      </c>
      <c r="AI43" s="79" t="str">
        <f>IF(VLOOKUP(CONCATENATE(AI$6," ",$D43),'-RÅDATA_KVARTAL-'!$A$4:$AE$75,30)&gt;0,VLOOKUP(CONCATENATE(AI$6," ",$D43),'-RÅDATA_KVARTAL-'!$A$4:$AE$75,30),"")</f>
        <v/>
      </c>
      <c r="AJ43" s="37"/>
      <c r="AK43" s="79" t="str">
        <f>IF(VLOOKUP(CONCATENATE(AK$6," ",$D43),'-RÅDATA_KVARTAL-'!$A$4:$AE$75,30)&gt;0,VLOOKUP(CONCATENATE(AK$6," ",$D43),'-RÅDATA_KVARTAL-'!$A$4:$AE$75,30),"")</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f>IF(VLOOKUP(CONCATENATE(AE$6," ",$D44),'-RÅDATA_KVARTAL-'!$A$4:$AE$75,30)&gt;0,VLOOKUP(CONCATENATE(AE$6," ",$D44),'-RÅDATA_KVARTAL-'!$A$4:$AE$75,30),"")</f>
        <v>26184.721979517803</v>
      </c>
      <c r="AF44" s="37"/>
      <c r="AG44" s="79">
        <f>IF(VLOOKUP(CONCATENATE(AG$6," ",$D44),'-RÅDATA_KVARTAL-'!$A$4:$AE$75,30)&gt;0,VLOOKUP(CONCATENATE(AG$6," ",$D44),'-RÅDATA_KVARTAL-'!$A$4:$AE$75,30),"")</f>
        <v>25954.078174287872</v>
      </c>
      <c r="AH44" s="37"/>
      <c r="AI44" s="79" t="str">
        <f>IF(VLOOKUP(CONCATENATE(AI$6," ",$D44),'-RÅDATA_KVARTAL-'!$A$4:$AE$75,30)&gt;0,VLOOKUP(CONCATENATE(AI$6," ",$D44),'-RÅDATA_KVARTAL-'!$A$4:$AE$75,30),"")</f>
        <v/>
      </c>
      <c r="AJ44" s="37"/>
      <c r="AK44" s="79"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92"/>
      <c r="AB47" s="92"/>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11705.867842023428</v>
      </c>
      <c r="AF50" s="37"/>
      <c r="AG50" s="79">
        <f>IF(VLOOKUP(CONCATENATE(AG$6," ",$D50),'-RÅDATA_KVARTAL-'!$A$4:$AE$75,31)&gt;0,VLOOKUP(CONCATENATE(AG$6," ",$D50),'-RÅDATA_KVARTAL-'!$A$4:$AE$75,31),"")</f>
        <v>11153.591291664767</v>
      </c>
      <c r="AH50" s="37" t="s">
        <v>167</v>
      </c>
      <c r="AI50" s="79" t="str">
        <f>IF(VLOOKUP(CONCATENATE(AI$6," ",$D50),'-RÅDATA_KVARTAL-'!$A$4:$AE$75,31)&gt;0,VLOOKUP(CONCATENATE(AI$6," ",$D50),'-RÅDATA_KVARTAL-'!$A$4:$AE$75,31),"")</f>
        <v/>
      </c>
      <c r="AJ50" s="37"/>
      <c r="AK50" s="79" t="str">
        <f>IF(VLOOKUP(CONCATENATE(AK$6," ",$D50),'-RÅDATA_KVARTAL-'!$A$4:$AE$75,31)&gt;0,VLOOKUP(CONCATENATE(AK$6," ",$D50),'-RÅDATA_KVARTAL-'!$A$4:$AE$75,31),"")</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11383.354994516078</v>
      </c>
      <c r="AF51" s="37"/>
      <c r="AG51" s="79">
        <f>IF(VLOOKUP(CONCATENATE(AG$6," ",$D51),'-RÅDATA_KVARTAL-'!$A$4:$AE$75,31)&gt;0,VLOOKUP(CONCATENATE(AG$6," ",$D51),'-RÅDATA_KVARTAL-'!$A$4:$AE$75,31),"")</f>
        <v>11234.035975857392</v>
      </c>
      <c r="AH51" s="37" t="s">
        <v>167</v>
      </c>
      <c r="AI51" s="79" t="str">
        <f>IF(VLOOKUP(CONCATENATE(AI$6," ",$D51),'-RÅDATA_KVARTAL-'!$A$4:$AE$75,31)&gt;0,VLOOKUP(CONCATENATE(AI$6," ",$D51),'-RÅDATA_KVARTAL-'!$A$4:$AE$75,31),"")</f>
        <v/>
      </c>
      <c r="AJ51" s="37"/>
      <c r="AK51" s="79" t="str">
        <f>IF(VLOOKUP(CONCATENATE(AK$6," ",$D51),'-RÅDATA_KVARTAL-'!$A$4:$AE$75,31)&gt;0,VLOOKUP(CONCATENATE(AK$6," ",$D51),'-RÅDATA_KVARTAL-'!$A$4:$AE$75,31),"")</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12201.830695828787</v>
      </c>
      <c r="AD52" s="146"/>
      <c r="AE52" s="79">
        <f>IF(VLOOKUP(CONCATENATE(AE$6," ",$D52),'-RÅDATA_KVARTAL-'!$A$4:$AE$75,31)&gt;0,VLOOKUP(CONCATENATE(AE$6," ",$D52),'-RÅDATA_KVARTAL-'!$A$4:$AE$75,31),"")</f>
        <v>11182.205955315369</v>
      </c>
      <c r="AF52" s="37"/>
      <c r="AG52" s="79">
        <f>IF(VLOOKUP(CONCATENATE(AG$6," ",$D52),'-RÅDATA_KVARTAL-'!$A$4:$AE$75,31)&gt;0,VLOOKUP(CONCATENATE(AG$6," ",$D52),'-RÅDATA_KVARTAL-'!$A$4:$AE$75,31),"")</f>
        <v>11243.338249968168</v>
      </c>
      <c r="AH52" s="37" t="s">
        <v>167</v>
      </c>
      <c r="AI52" s="79" t="str">
        <f>IF(VLOOKUP(CONCATENATE(AI$6," ",$D52),'-RÅDATA_KVARTAL-'!$A$4:$AE$75,31)&gt;0,VLOOKUP(CONCATENATE(AI$6," ",$D52),'-RÅDATA_KVARTAL-'!$A$4:$AE$75,31),"")</f>
        <v/>
      </c>
      <c r="AJ52" s="37"/>
      <c r="AK52" s="79" t="str">
        <f>IF(VLOOKUP(CONCATENATE(AK$6," ",$D52),'-RÅDATA_KVARTAL-'!$A$4:$AE$75,31)&gt;0,VLOOKUP(CONCATENATE(AK$6," ",$D52),'-RÅDATA_KVARTAL-'!$A$4:$AE$75,31),"")</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f>IF(VLOOKUP(CONCATENATE(AE$6," ",$D53),'-RÅDATA_KVARTAL-'!$A$4:$AE$75,31)&gt;0,VLOOKUP(CONCATENATE(AE$6," ",$D53),'-RÅDATA_KVARTAL-'!$A$4:$AE$75,31),"")</f>
        <v>11078.367124918166</v>
      </c>
      <c r="AF53" s="37"/>
      <c r="AG53" s="79">
        <f>IF(VLOOKUP(CONCATENATE(AG$6," ",$D53),'-RÅDATA_KVARTAL-'!$A$4:$AE$75,31)&gt;0,VLOOKUP(CONCATENATE(AG$6," ",$D53),'-RÅDATA_KVARTAL-'!$A$4:$AE$75,31),"")</f>
        <v>11473.839290490501</v>
      </c>
      <c r="AH53" s="37"/>
      <c r="AI53" s="79" t="str">
        <f>IF(VLOOKUP(CONCATENATE(AI$6," ",$D53),'-RÅDATA_KVARTAL-'!$A$4:$AE$75,31)&gt;0,VLOOKUP(CONCATENATE(AI$6," ",$D53),'-RÅDATA_KVARTAL-'!$A$4:$AE$75,31),"")</f>
        <v/>
      </c>
      <c r="AJ53" s="37"/>
      <c r="AK53" s="79"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E17:AF17"/>
    <mergeCell ref="AE47:AF47"/>
    <mergeCell ref="AI17:AJ17"/>
    <mergeCell ref="AI47:AJ47"/>
    <mergeCell ref="AG17:AH17"/>
    <mergeCell ref="AG47:AH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164</v>
      </c>
      <c r="C1" s="22"/>
      <c r="D1" s="23"/>
      <c r="E1" s="23"/>
      <c r="F1" s="23"/>
      <c r="G1" s="23"/>
      <c r="H1" s="23"/>
      <c r="I1" s="23"/>
      <c r="J1" s="23"/>
      <c r="K1" s="23"/>
      <c r="L1" s="23"/>
      <c r="M1" s="23"/>
      <c r="N1" s="23"/>
      <c r="O1" s="23"/>
      <c r="P1" s="23"/>
      <c r="Q1" s="23"/>
      <c r="R1" s="23"/>
    </row>
    <row r="2" spans="2:43" x14ac:dyDescent="0.2">
      <c r="B2" s="184" t="s">
        <v>182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8">
        <v>2000</v>
      </c>
      <c r="F6" s="249"/>
      <c r="G6" s="248">
        <v>2001</v>
      </c>
      <c r="H6" s="249"/>
      <c r="I6" s="248">
        <v>2002</v>
      </c>
      <c r="J6" s="249"/>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7" t="s">
        <v>43</v>
      </c>
      <c r="C7" s="247"/>
      <c r="D7" s="247"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2812.3427856186117</v>
      </c>
      <c r="AF9" s="37"/>
      <c r="AG9" s="79">
        <f>IF(VLOOKUP(CONCATENATE(AG$6," ",$D9),'-RÅDATA_KVARTAL-'!$A$4:$W$75,12)&gt;0,VLOOKUP(CONCATENATE(AG$6," ",$D9),'-RÅDATA_KVARTAL-'!$A$4:$W$75,12),"")</f>
        <v>3262.3882395292148</v>
      </c>
      <c r="AH9" s="37" t="s">
        <v>167</v>
      </c>
      <c r="AI9" s="79" t="str">
        <f>IF(VLOOKUP(CONCATENATE(AI$6," ",$D9),'-RÅDATA_KVARTAL-'!$A$4:$W$75,12)&gt;0,VLOOKUP(CONCATENATE(AI$6," ",$D9),'-RÅDATA_KVARTAL-'!$A$4:$W$75,12),"")</f>
        <v/>
      </c>
      <c r="AJ9" s="37"/>
      <c r="AK9" s="79" t="str">
        <f>IF(VLOOKUP(CONCATENATE(AK$6," ",$D9),'-RÅDATA_KVARTAL-'!$A$4:$W$75,12)&gt;0,VLOOKUP(CONCATENATE(AK$6," ",$D9),'-RÅDATA_KVARTAL-'!$A$4:$W$75,12),"")</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3190.1162704782419</v>
      </c>
      <c r="AF10" s="37"/>
      <c r="AG10" s="79">
        <f>IF(VLOOKUP(CONCATENATE(AG$6," ",$D10),'-RÅDATA_KVARTAL-'!$A$4:$W$75,12)&gt;0,VLOOKUP(CONCATENATE(AG$6," ",$D10),'-RÅDATA_KVARTAL-'!$A$4:$W$75,12),"")</f>
        <v>3499.5644652441724</v>
      </c>
      <c r="AH10" s="37" t="s">
        <v>167</v>
      </c>
      <c r="AI10" s="79" t="str">
        <f>IF(VLOOKUP(CONCATENATE(AI$6," ",$D10),'-RÅDATA_KVARTAL-'!$A$4:$W$75,12)&gt;0,VLOOKUP(CONCATENATE(AI$6," ",$D10),'-RÅDATA_KVARTAL-'!$A$4:$W$75,12),"")</f>
        <v/>
      </c>
      <c r="AJ10" s="37"/>
      <c r="AK10" s="79" t="str">
        <f>IF(VLOOKUP(CONCATENATE(AK$6," ",$D10),'-RÅDATA_KVARTAL-'!$A$4:$W$75,12)&gt;0,VLOOKUP(CONCATENATE(AK$6," ",$D10),'-RÅDATA_KVARTAL-'!$A$4:$W$75,12),"")</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3090.6984896479389</v>
      </c>
      <c r="AF11" s="37"/>
      <c r="AG11" s="79">
        <f>IF(VLOOKUP(CONCATENATE(AG$6," ",$D11),'-RÅDATA_KVARTAL-'!$A$4:$W$75,12)&gt;0,VLOOKUP(CONCATENATE(AG$6," ",$D11),'-RÅDATA_KVARTAL-'!$A$4:$W$75,12),"")</f>
        <v>3132.5827365930481</v>
      </c>
      <c r="AH11" s="37" t="s">
        <v>167</v>
      </c>
      <c r="AI11" s="79" t="str">
        <f>IF(VLOOKUP(CONCATENATE(AI$6," ",$D11),'-RÅDATA_KVARTAL-'!$A$4:$W$75,12)&gt;0,VLOOKUP(CONCATENATE(AI$6," ",$D11),'-RÅDATA_KVARTAL-'!$A$4:$W$75,12),"")</f>
        <v/>
      </c>
      <c r="AJ11" s="37"/>
      <c r="AK11" s="79" t="str">
        <f>IF(VLOOKUP(CONCATENATE(AK$6," ",$D11),'-RÅDATA_KVARTAL-'!$A$4:$W$75,12)&gt;0,VLOOKUP(CONCATENATE(AK$6," ",$D11),'-RÅDATA_KVARTAL-'!$A$4:$W$75,12),"")</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f>IF(VLOOKUP(CONCATENATE(AE$6," ",$D12),'-RÅDATA_KVARTAL-'!$A$4:$W$75,12)&gt;0,VLOOKUP(CONCATENATE(AE$6," ",$D12),'-RÅDATA_KVARTAL-'!$A$4:$W$75,12),"")</f>
        <v>3247.7195396074421</v>
      </c>
      <c r="AF12" s="37"/>
      <c r="AG12" s="79">
        <f>IF(VLOOKUP(CONCATENATE(AG$6," ",$D12),'-RÅDATA_KVARTAL-'!$A$4:$W$75,12)&gt;0,VLOOKUP(CONCATENATE(AG$6," ",$D12),'-RÅDATA_KVARTAL-'!$A$4:$W$75,12),"")</f>
        <v>3460.6133646297885</v>
      </c>
      <c r="AH12" s="37"/>
      <c r="AI12" s="79" t="str">
        <f>IF(VLOOKUP(CONCATENATE(AI$6," ",$D12),'-RÅDATA_KVARTAL-'!$A$4:$W$75,12)&gt;0,VLOOKUP(CONCATENATE(AI$6," ",$D12),'-RÅDATA_KVARTAL-'!$A$4:$W$75,12),"")</f>
        <v/>
      </c>
      <c r="AJ12" s="37"/>
      <c r="AK12" s="79" t="str">
        <f>IF(VLOOKUP(CONCATENATE(AK$6," ",$D12),'-RÅDATA_KVARTAL-'!$A$4:$W$75,12)&gt;0,VLOOKUP(CONCATENATE(AK$6," ",$D12),'-RÅDATA_KVARTAL-'!$A$4:$W$75,12),"")</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12340.877085352235</v>
      </c>
      <c r="AF14" s="194"/>
      <c r="AG14" s="101">
        <f>SUM(AG9:AG12)</f>
        <v>13355.148805996225</v>
      </c>
      <c r="AH14" s="194"/>
      <c r="AI14" s="101">
        <f>SUM(AI9:AI12)</f>
        <v>0</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92"/>
      <c r="AB17" s="92"/>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1280.2567607391491</v>
      </c>
      <c r="AF20" s="37"/>
      <c r="AG20" s="79">
        <f>IF(VLOOKUP(CONCATENATE(AG$6," ",$D20),'-RÅDATA_KVARTAL-'!$A$4:$W$75,13)&gt;0,VLOOKUP(CONCATENATE(AG$6," ",$D20),'-RÅDATA_KVARTAL-'!$A$4:$W$75,13),"")</f>
        <v>1323.1484843542867</v>
      </c>
      <c r="AH20" s="37" t="s">
        <v>167</v>
      </c>
      <c r="AI20" s="79" t="str">
        <f>IF(VLOOKUP(CONCATENATE(AI$6," ",$D20),'-RÅDATA_KVARTAL-'!$A$4:$W$75,13)&gt;0,VLOOKUP(CONCATENATE(AI$6," ",$D20),'-RÅDATA_KVARTAL-'!$A$4:$W$75,13),"")</f>
        <v/>
      </c>
      <c r="AJ20" s="37"/>
      <c r="AK20" s="79" t="str">
        <f>IF(VLOOKUP(CONCATENATE(AK$6," ",$D20),'-RÅDATA_KVARTAL-'!$A$4:$W$75,13)&gt;0,VLOOKUP(CONCATENATE(AK$6," ",$D20),'-RÅDATA_KVARTAL-'!$A$4:$W$75,13),"")</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1343.0705682831963</v>
      </c>
      <c r="AF21" s="37"/>
      <c r="AG21" s="79">
        <f>IF(VLOOKUP(CONCATENATE(AG$6," ",$D21),'-RÅDATA_KVARTAL-'!$A$4:$W$75,13)&gt;0,VLOOKUP(CONCATENATE(AG$6," ",$D21),'-RÅDATA_KVARTAL-'!$A$4:$W$75,13),"")</f>
        <v>1401.7966048194623</v>
      </c>
      <c r="AH21" s="37" t="s">
        <v>167</v>
      </c>
      <c r="AI21" s="79" t="str">
        <f>IF(VLOOKUP(CONCATENATE(AI$6," ",$D21),'-RÅDATA_KVARTAL-'!$A$4:$W$75,13)&gt;0,VLOOKUP(CONCATENATE(AI$6," ",$D21),'-RÅDATA_KVARTAL-'!$A$4:$W$75,13),"")</f>
        <v/>
      </c>
      <c r="AJ21" s="37"/>
      <c r="AK21" s="79" t="str">
        <f>IF(VLOOKUP(CONCATENATE(AK$6," ",$D21),'-RÅDATA_KVARTAL-'!$A$4:$W$75,13)&gt;0,VLOOKUP(CONCATENATE(AK$6," ",$D21),'-RÅDATA_KVARTAL-'!$A$4:$W$75,13),"")</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1165.8049323162272</v>
      </c>
      <c r="AF22" s="37"/>
      <c r="AG22" s="79">
        <f>IF(VLOOKUP(CONCATENATE(AG$6," ",$D22),'-RÅDATA_KVARTAL-'!$A$4:$W$75,13)&gt;0,VLOOKUP(CONCATENATE(AG$6," ",$D22),'-RÅDATA_KVARTAL-'!$A$4:$W$75,13),"")</f>
        <v>1112.9335770309526</v>
      </c>
      <c r="AH22" s="37" t="s">
        <v>167</v>
      </c>
      <c r="AI22" s="79" t="str">
        <f>IF(VLOOKUP(CONCATENATE(AI$6," ",$D22),'-RÅDATA_KVARTAL-'!$A$4:$W$75,13)&gt;0,VLOOKUP(CONCATENATE(AI$6," ",$D22),'-RÅDATA_KVARTAL-'!$A$4:$W$75,13),"")</f>
        <v/>
      </c>
      <c r="AJ22" s="37"/>
      <c r="AK22" s="79" t="str">
        <f>IF(VLOOKUP(CONCATENATE(AK$6," ",$D22),'-RÅDATA_KVARTAL-'!$A$4:$W$75,13)&gt;0,VLOOKUP(CONCATENATE(AK$6," ",$D22),'-RÅDATA_KVARTAL-'!$A$4:$W$75,13),"")</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f>IF(VLOOKUP(CONCATENATE(AE$6," ",$D23),'-RÅDATA_KVARTAL-'!$A$4:$W$75,13)&gt;0,VLOOKUP(CONCATENATE(AE$6," ",$D23),'-RÅDATA_KVARTAL-'!$A$4:$W$75,13),"")</f>
        <v>1384.8861163198249</v>
      </c>
      <c r="AF23" s="37"/>
      <c r="AG23" s="79">
        <f>IF(VLOOKUP(CONCATENATE(AG$6," ",$D23),'-RÅDATA_KVARTAL-'!$A$4:$W$75,13)&gt;0,VLOOKUP(CONCATENATE(AG$6," ",$D23),'-RÅDATA_KVARTAL-'!$A$4:$W$75,13),"")</f>
        <v>1308.221642835616</v>
      </c>
      <c r="AH23" s="37"/>
      <c r="AI23" s="79" t="str">
        <f>IF(VLOOKUP(CONCATENATE(AI$6," ",$D23),'-RÅDATA_KVARTAL-'!$A$4:$W$75,13)&gt;0,VLOOKUP(CONCATENATE(AI$6," ",$D23),'-RÅDATA_KVARTAL-'!$A$4:$W$75,13),"")</f>
        <v/>
      </c>
      <c r="AJ23" s="37"/>
      <c r="AK23" s="79" t="str">
        <f>IF(VLOOKUP(CONCATENATE(AK$6," ",$D23),'-RÅDATA_KVARTAL-'!$A$4:$W$75,13)&gt;0,VLOOKUP(CONCATENATE(AK$6," ",$D23),'-RÅDATA_KVARTAL-'!$A$4:$W$75,13),"")</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5174.0183776583972</v>
      </c>
      <c r="AF25" s="194"/>
      <c r="AG25" s="101">
        <f>SUM(AG20:AG23)</f>
        <v>5146.1003090403174</v>
      </c>
      <c r="AH25" s="194"/>
      <c r="AI25" s="101">
        <f>SUM(AI20:AI23)</f>
        <v>0</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221</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165</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183</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8">
        <v>2000</v>
      </c>
      <c r="F38" s="249"/>
      <c r="G38" s="248">
        <v>2001</v>
      </c>
      <c r="H38" s="249"/>
      <c r="I38" s="248">
        <v>2002</v>
      </c>
      <c r="J38" s="249"/>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7" t="s">
        <v>43</v>
      </c>
      <c r="C39" s="247"/>
      <c r="D39" s="247"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9904.1553745348356</v>
      </c>
      <c r="AF41" s="37"/>
      <c r="AG41" s="79">
        <f>IF(VLOOKUP(CONCATENATE(AG$6," ",$D41),'-RÅDATA_KVARTAL-'!$A$4:$AC$75,26)&gt;0,VLOOKUP(CONCATENATE(AG$6," ",$D41),'-RÅDATA_KVARTAL-'!$A$4:$AC$75,26),"")</f>
        <v>12790.922539262838</v>
      </c>
      <c r="AH41" s="37" t="s">
        <v>167</v>
      </c>
      <c r="AI41" s="79" t="str">
        <f>IF(VLOOKUP(CONCATENATE(AI$6," ",$D41),'-RÅDATA_KVARTAL-'!$A$4:$AC$75,26)&gt;0,VLOOKUP(CONCATENATE(AI$6," ",$D41),'-RÅDATA_KVARTAL-'!$A$4:$AC$75,26),"")</f>
        <v/>
      </c>
      <c r="AJ41" s="37"/>
      <c r="AK41" s="79" t="str">
        <f>IF(VLOOKUP(CONCATENATE(AK$6," ",$D41),'-RÅDATA_KVARTAL-'!$A$4:$AC$75,26)&gt;0,VLOOKUP(CONCATENATE(AK$6," ",$D41),'-RÅDATA_KVARTAL-'!$A$4:$AC$75,26),"")</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10593.772760969958</v>
      </c>
      <c r="AF42" s="37"/>
      <c r="AG42" s="79">
        <f>IF(VLOOKUP(CONCATENATE(AG$6," ",$D42),'-RÅDATA_KVARTAL-'!$A$4:$AC$75,26)&gt;0,VLOOKUP(CONCATENATE(AG$6," ",$D42),'-RÅDATA_KVARTAL-'!$A$4:$AC$75,26),"")</f>
        <v>13100.370734028769</v>
      </c>
      <c r="AH42" s="37" t="s">
        <v>167</v>
      </c>
      <c r="AI42" s="79" t="str">
        <f>IF(VLOOKUP(CONCATENATE(AI$6," ",$D42),'-RÅDATA_KVARTAL-'!$A$4:$AC$75,26)&gt;0,VLOOKUP(CONCATENATE(AI$6," ",$D42),'-RÅDATA_KVARTAL-'!$A$4:$AC$75,26),"")</f>
        <v/>
      </c>
      <c r="AJ42" s="37"/>
      <c r="AK42" s="79" t="str">
        <f>IF(VLOOKUP(CONCATENATE(AK$6," ",$D42),'-RÅDATA_KVARTAL-'!$A$4:$AC$75,26)&gt;0,VLOOKUP(CONCATENATE(AK$6," ",$D42),'-RÅDATA_KVARTAL-'!$A$4:$AC$75,26),"")</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11319.154986592783</v>
      </c>
      <c r="AF43" s="37"/>
      <c r="AG43" s="79">
        <f>IF(VLOOKUP(CONCATENATE(AG$6," ",$D43),'-RÅDATA_KVARTAL-'!$A$4:$AC$75,26)&gt;0,VLOOKUP(CONCATENATE(AG$6," ",$D43),'-RÅDATA_KVARTAL-'!$A$4:$AC$75,26),"")</f>
        <v>13142.254980973878</v>
      </c>
      <c r="AH43" s="37" t="s">
        <v>167</v>
      </c>
      <c r="AI43" s="79" t="str">
        <f>IF(VLOOKUP(CONCATENATE(AI$6," ",$D43),'-RÅDATA_KVARTAL-'!$A$4:$AC$75,26)&gt;0,VLOOKUP(CONCATENATE(AI$6," ",$D43),'-RÅDATA_KVARTAL-'!$A$4:$AC$75,26),"")</f>
        <v/>
      </c>
      <c r="AJ43" s="37"/>
      <c r="AK43" s="79" t="str">
        <f>IF(VLOOKUP(CONCATENATE(AK$6," ",$D43),'-RÅDATA_KVARTAL-'!$A$4:$AC$75,26)&gt;0,VLOOKUP(CONCATENATE(AK$6," ",$D43),'-RÅDATA_KVARTAL-'!$A$4:$AC$75,26),"")</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f>IF(VLOOKUP(CONCATENATE(AE$6," ",$D44),'-RÅDATA_KVARTAL-'!$A$4:$AC$75,26)&gt;0,VLOOKUP(CONCATENATE(AE$6," ",$D44),'-RÅDATA_KVARTAL-'!$A$4:$AC$75,26),"")</f>
        <v>12340.877085352235</v>
      </c>
      <c r="AF44" s="37"/>
      <c r="AG44" s="79">
        <f>IF(VLOOKUP(CONCATENATE(AG$6," ",$D44),'-RÅDATA_KVARTAL-'!$A$4:$AC$75,26)&gt;0,VLOOKUP(CONCATENATE(AG$6," ",$D44),'-RÅDATA_KVARTAL-'!$A$4:$AC$75,26),"")</f>
        <v>13355.148805996225</v>
      </c>
      <c r="AH44" s="37"/>
      <c r="AI44" s="79" t="str">
        <f>IF(VLOOKUP(CONCATENATE(AI$6," ",$D44),'-RÅDATA_KVARTAL-'!$A$4:$AC$75,26)&gt;0,VLOOKUP(CONCATENATE(AI$6," ",$D44),'-RÅDATA_KVARTAL-'!$A$4:$AC$75,26),"")</f>
        <v/>
      </c>
      <c r="AJ44" s="37"/>
      <c r="AK44" s="79" t="str">
        <f>IF(VLOOKUP(CONCATENATE(AK$6," ",$D44),'-RÅDATA_KVARTAL-'!$A$4:$AC$75,26)&gt;0,VLOOKUP(CONCATENATE(AK$6," ",$D44),'-RÅDATA_KVARTAL-'!$A$4:$AC$75,26),"")</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92"/>
      <c r="AB47" s="92"/>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5237.5110904067178</v>
      </c>
      <c r="AF50" s="37"/>
      <c r="AG50" s="79">
        <f>IF(VLOOKUP(CONCATENATE(AG$6," ",$D50),'-RÅDATA_KVARTAL-'!$A$4:$AC$75,27)&gt;0,VLOOKUP(CONCATENATE(AG$6," ",$D50),'-RÅDATA_KVARTAL-'!$A$4:$AC$75,27),"")</f>
        <v>5216.9101012735355</v>
      </c>
      <c r="AH50" s="37" t="s">
        <v>167</v>
      </c>
      <c r="AI50" s="79" t="str">
        <f>IF(VLOOKUP(CONCATENATE(AI$6," ",$D50),'-RÅDATA_KVARTAL-'!$A$4:$AC$75,27)&gt;0,VLOOKUP(CONCATENATE(AI$6," ",$D50),'-RÅDATA_KVARTAL-'!$A$4:$AC$75,27),"")</f>
        <v/>
      </c>
      <c r="AJ50" s="37"/>
      <c r="AK50" s="79" t="str">
        <f>IF(VLOOKUP(CONCATENATE(AK$6," ",$D50),'-RÅDATA_KVARTAL-'!$A$4:$AC$75,27)&gt;0,VLOOKUP(CONCATENATE(AK$6," ",$D50),'-RÅDATA_KVARTAL-'!$A$4:$AC$75,27),"")</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5192.8838117956657</v>
      </c>
      <c r="AF51" s="37"/>
      <c r="AG51" s="79">
        <f>IF(VLOOKUP(CONCATENATE(AG$6," ",$D51),'-RÅDATA_KVARTAL-'!$A$4:$AC$75,27)&gt;0,VLOOKUP(CONCATENATE(AG$6," ",$D51),'-RÅDATA_KVARTAL-'!$A$4:$AC$75,27),"")</f>
        <v>5275.6361378098009</v>
      </c>
      <c r="AH51" s="37" t="s">
        <v>167</v>
      </c>
      <c r="AI51" s="79" t="str">
        <f>IF(VLOOKUP(CONCATENATE(AI$6," ",$D51),'-RÅDATA_KVARTAL-'!$A$4:$AC$75,27)&gt;0,VLOOKUP(CONCATENATE(AI$6," ",$D51),'-RÅDATA_KVARTAL-'!$A$4:$AC$75,27),"")</f>
        <v/>
      </c>
      <c r="AJ51" s="37"/>
      <c r="AK51" s="79" t="str">
        <f>IF(VLOOKUP(CONCATENATE(AK$6," ",$D51),'-RÅDATA_KVARTAL-'!$A$4:$AC$75,27)&gt;0,VLOOKUP(CONCATENATE(AK$6," ",$D51),'-RÅDATA_KVARTAL-'!$A$4:$AC$75,27),"")</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5073.3971500014331</v>
      </c>
      <c r="AF52" s="37"/>
      <c r="AG52" s="79">
        <f>IF(VLOOKUP(CONCATENATE(AG$6," ",$D52),'-RÅDATA_KVARTAL-'!$A$4:$AC$75,27)&gt;0,VLOOKUP(CONCATENATE(AG$6," ",$D52),'-RÅDATA_KVARTAL-'!$A$4:$AC$75,27),"")</f>
        <v>5222.7647825245267</v>
      </c>
      <c r="AH52" s="37" t="s">
        <v>167</v>
      </c>
      <c r="AI52" s="79" t="str">
        <f>IF(VLOOKUP(CONCATENATE(AI$6," ",$D52),'-RÅDATA_KVARTAL-'!$A$4:$AC$75,27)&gt;0,VLOOKUP(CONCATENATE(AI$6," ",$D52),'-RÅDATA_KVARTAL-'!$A$4:$AC$75,27),"")</f>
        <v/>
      </c>
      <c r="AJ52" s="37"/>
      <c r="AK52" s="79" t="str">
        <f>IF(VLOOKUP(CONCATENATE(AK$6," ",$D52),'-RÅDATA_KVARTAL-'!$A$4:$AC$75,27)&gt;0,VLOOKUP(CONCATENATE(AK$6," ",$D52),'-RÅDATA_KVARTAL-'!$A$4:$AC$75,27),"")</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f>IF(VLOOKUP(CONCATENATE(AE$6," ",$D53),'-RÅDATA_KVARTAL-'!$A$4:$AC$75,27)&gt;0,VLOOKUP(CONCATENATE(AE$6," ",$D53),'-RÅDATA_KVARTAL-'!$A$4:$AC$75,27),"")</f>
        <v>5174.0183776583972</v>
      </c>
      <c r="AF53" s="37"/>
      <c r="AG53" s="79">
        <f>IF(VLOOKUP(CONCATENATE(AG$6," ",$D53),'-RÅDATA_KVARTAL-'!$A$4:$AC$75,27)&gt;0,VLOOKUP(CONCATENATE(AG$6," ",$D53),'-RÅDATA_KVARTAL-'!$A$4:$AC$75,27),"")</f>
        <v>5146.1003090403174</v>
      </c>
      <c r="AH53" s="37"/>
      <c r="AI53" s="79" t="str">
        <f>IF(VLOOKUP(CONCATENATE(AI$6," ",$D53),'-RÅDATA_KVARTAL-'!$A$4:$AC$75,27)&gt;0,VLOOKUP(CONCATENATE(AI$6," ",$D53),'-RÅDATA_KVARTAL-'!$A$4:$AC$75,27),"")</f>
        <v/>
      </c>
      <c r="AJ53" s="37"/>
      <c r="AK53" s="79" t="str">
        <f>IF(VLOOKUP(CONCATENATE(AK$6," ",$D53),'-RÅDATA_KVARTAL-'!$A$4:$AC$75,27)&gt;0,VLOOKUP(CONCATENATE(AK$6," ",$D53),'-RÅDATA_KVARTAL-'!$A$4:$AC$75,27),"")</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234</v>
      </c>
      <c r="C56" s="25"/>
      <c r="D56" s="25"/>
      <c r="E56" s="25"/>
      <c r="F56" s="25"/>
      <c r="G56" s="25"/>
      <c r="H56" s="25"/>
      <c r="I56" s="25"/>
      <c r="J56" s="25"/>
      <c r="K56" s="25"/>
      <c r="L56" s="25"/>
      <c r="M56" s="25"/>
      <c r="N56" s="25"/>
      <c r="O56" s="25"/>
      <c r="P56" s="25"/>
      <c r="Q56" s="25"/>
      <c r="R56" s="25"/>
      <c r="S56" s="25"/>
      <c r="T56" s="25"/>
      <c r="U56" s="25"/>
    </row>
    <row r="57" spans="2:43" x14ac:dyDescent="0.2">
      <c r="B57" s="74" t="s">
        <v>235</v>
      </c>
      <c r="C57" s="25"/>
      <c r="D57" s="25"/>
      <c r="E57" s="25"/>
      <c r="F57" s="25"/>
      <c r="G57" s="25"/>
      <c r="H57" s="25"/>
      <c r="I57" s="25"/>
      <c r="J57" s="25"/>
      <c r="K57" s="25"/>
      <c r="L57" s="25"/>
      <c r="M57" s="25"/>
      <c r="N57" s="25"/>
      <c r="O57" s="25"/>
      <c r="P57" s="25"/>
      <c r="Q57" s="25"/>
      <c r="R57" s="25"/>
      <c r="S57" s="25"/>
      <c r="T57" s="25"/>
      <c r="U57"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I17:AJ17"/>
    <mergeCell ref="AI47:AJ47"/>
    <mergeCell ref="AG17:AH17"/>
    <mergeCell ref="AG47:AH47"/>
    <mergeCell ref="AE17:AF17"/>
    <mergeCell ref="AE47:AF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4" customFormat="1" ht="12.75" customHeight="1" x14ac:dyDescent="0.15">
      <c r="A42" s="122" t="s">
        <v>219</v>
      </c>
    </row>
    <row r="43" spans="1:1" s="192" customFormat="1" ht="12.75" customHeight="1" x14ac:dyDescent="0.15">
      <c r="A43" s="186" t="s">
        <v>222</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4" customFormat="1" ht="12.75" customHeight="1" x14ac:dyDescent="0.15">
      <c r="A42" s="124" t="s">
        <v>195</v>
      </c>
    </row>
    <row r="43" spans="1:1" s="192" customFormat="1" ht="12.75" customHeight="1" x14ac:dyDescent="0.15">
      <c r="A43" s="192" t="s">
        <v>196</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heetViews>
  <sheetFormatPr defaultRowHeight="11.25" x14ac:dyDescent="0.2"/>
  <cols>
    <col min="1" max="1" width="1.33203125" style="14" customWidth="1"/>
    <col min="2" max="2" width="2" style="14" customWidth="1"/>
    <col min="3" max="16384" width="9.33203125" style="14"/>
  </cols>
  <sheetData>
    <row r="42" spans="1:2" x14ac:dyDescent="0.2">
      <c r="A42" s="122" t="s">
        <v>210</v>
      </c>
      <c r="B42" s="125"/>
    </row>
    <row r="43" spans="1:2" s="73" customFormat="1" x14ac:dyDescent="0.2">
      <c r="A43" s="186" t="s">
        <v>197</v>
      </c>
      <c r="B43" s="192"/>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211</v>
      </c>
    </row>
    <row r="43" spans="1:1" s="73" customFormat="1" x14ac:dyDescent="0.2">
      <c r="A43" s="186" t="s">
        <v>199</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200</v>
      </c>
    </row>
    <row r="43" spans="1:1" s="73" customFormat="1" x14ac:dyDescent="0.2">
      <c r="A43" s="186" t="s">
        <v>201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212</v>
      </c>
    </row>
    <row r="43" spans="1:1" s="73" customFormat="1" x14ac:dyDescent="0.2">
      <c r="A43" s="186" t="s">
        <v>203</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9" t="s">
        <v>166</v>
      </c>
    </row>
    <row r="5" spans="2:2" x14ac:dyDescent="0.2">
      <c r="B5" s="139" t="s">
        <v>133</v>
      </c>
    </row>
    <row r="6" spans="2:2" ht="6" customHeight="1" x14ac:dyDescent="0.2"/>
    <row r="7" spans="2:2" x14ac:dyDescent="0.2">
      <c r="B7" s="139" t="s">
        <v>134</v>
      </c>
    </row>
    <row r="8" spans="2:2" ht="6" customHeight="1" x14ac:dyDescent="0.2"/>
    <row r="9" spans="2:2" x14ac:dyDescent="0.2">
      <c r="B9" s="139" t="s">
        <v>99</v>
      </c>
    </row>
    <row r="10" spans="2:2" ht="6" customHeight="1" x14ac:dyDescent="0.2"/>
    <row r="11" spans="2:2" ht="12" customHeight="1" x14ac:dyDescent="0.2">
      <c r="B11" s="139" t="s">
        <v>186</v>
      </c>
    </row>
    <row r="12" spans="2:2" ht="12" customHeight="1" x14ac:dyDescent="0.2">
      <c r="B12" s="139" t="s">
        <v>185</v>
      </c>
    </row>
    <row r="13" spans="2:2" ht="6" customHeight="1" x14ac:dyDescent="0.2"/>
    <row r="14" spans="2:2" ht="12" customHeight="1" x14ac:dyDescent="0.2">
      <c r="B14" s="139" t="s">
        <v>187</v>
      </c>
    </row>
    <row r="15" spans="2:2" ht="12" customHeight="1" x14ac:dyDescent="0.2">
      <c r="B15" s="139" t="s">
        <v>170</v>
      </c>
    </row>
    <row r="16" spans="2:2" ht="6" customHeight="1" x14ac:dyDescent="0.2"/>
    <row r="17" spans="2:2" ht="12" customHeight="1" x14ac:dyDescent="0.2">
      <c r="B17" s="139" t="s">
        <v>116</v>
      </c>
    </row>
    <row r="18" spans="2:2" ht="12" customHeight="1" x14ac:dyDescent="0.2">
      <c r="B18" s="139" t="s">
        <v>171</v>
      </c>
    </row>
    <row r="19" spans="2:2" ht="6" customHeight="1" x14ac:dyDescent="0.2"/>
    <row r="20" spans="2:2" ht="12" customHeight="1" x14ac:dyDescent="0.2">
      <c r="B20" s="139" t="s">
        <v>188</v>
      </c>
    </row>
    <row r="21" spans="2:2" ht="12" customHeight="1" x14ac:dyDescent="0.2">
      <c r="B21" s="139" t="s">
        <v>172</v>
      </c>
    </row>
    <row r="22" spans="2:2" ht="6" customHeight="1" x14ac:dyDescent="0.2"/>
    <row r="23" spans="2:2" ht="12" customHeight="1" x14ac:dyDescent="0.2">
      <c r="B23" s="139" t="s">
        <v>140</v>
      </c>
    </row>
    <row r="24" spans="2:2" ht="12" customHeight="1" x14ac:dyDescent="0.2">
      <c r="B24" s="139" t="s">
        <v>175</v>
      </c>
    </row>
    <row r="25" spans="2:2" ht="6" customHeight="1" x14ac:dyDescent="0.2"/>
    <row r="26" spans="2:2" ht="12" customHeight="1" x14ac:dyDescent="0.2">
      <c r="B26" s="139" t="s">
        <v>150</v>
      </c>
    </row>
    <row r="27" spans="2:2" ht="12" customHeight="1" x14ac:dyDescent="0.2">
      <c r="B27" s="139" t="s">
        <v>173</v>
      </c>
    </row>
    <row r="28" spans="2:2" ht="6" customHeight="1" x14ac:dyDescent="0.2">
      <c r="B28" s="138"/>
    </row>
    <row r="29" spans="2:2" ht="12" customHeight="1" x14ac:dyDescent="0.2">
      <c r="B29" s="139" t="s">
        <v>151</v>
      </c>
    </row>
    <row r="30" spans="2:2" ht="12" customHeight="1" x14ac:dyDescent="0.2">
      <c r="B30" s="139" t="s">
        <v>174</v>
      </c>
    </row>
    <row r="31" spans="2:2" ht="6" customHeight="1" x14ac:dyDescent="0.2">
      <c r="B31" s="138"/>
    </row>
    <row r="32" spans="2:2" ht="12" customHeight="1" x14ac:dyDescent="0.2">
      <c r="B32" s="139" t="s">
        <v>189</v>
      </c>
    </row>
    <row r="33" spans="2:2" ht="12" customHeight="1" x14ac:dyDescent="0.2">
      <c r="B33" s="139" t="s">
        <v>176</v>
      </c>
    </row>
    <row r="34" spans="2:2" ht="6" customHeight="1" x14ac:dyDescent="0.2"/>
    <row r="35" spans="2:2" ht="12" customHeight="1" x14ac:dyDescent="0.2">
      <c r="B35" s="139" t="s">
        <v>159</v>
      </c>
    </row>
    <row r="36" spans="2:2" ht="12" customHeight="1" x14ac:dyDescent="0.2">
      <c r="B36" s="139" t="s">
        <v>177</v>
      </c>
    </row>
    <row r="37" spans="2:2" ht="6" customHeight="1" x14ac:dyDescent="0.2"/>
    <row r="38" spans="2:2" ht="12" customHeight="1" x14ac:dyDescent="0.2">
      <c r="B38" s="139" t="s">
        <v>190</v>
      </c>
    </row>
    <row r="39" spans="2:2" ht="12" customHeight="1" x14ac:dyDescent="0.2">
      <c r="B39" s="139" t="s">
        <v>223</v>
      </c>
    </row>
    <row r="40" spans="2:2" ht="6" customHeight="1" x14ac:dyDescent="0.2"/>
    <row r="41" spans="2:2" ht="12" customHeight="1" x14ac:dyDescent="0.2">
      <c r="B41" s="139" t="s">
        <v>191</v>
      </c>
    </row>
    <row r="42" spans="2:2" ht="12" customHeight="1" x14ac:dyDescent="0.2">
      <c r="B42" s="139" t="s">
        <v>179</v>
      </c>
    </row>
    <row r="43" spans="2:2" ht="6" customHeight="1" x14ac:dyDescent="0.2"/>
    <row r="44" spans="2:2" ht="12" customHeight="1" x14ac:dyDescent="0.2">
      <c r="B44" s="139" t="s">
        <v>192</v>
      </c>
    </row>
    <row r="45" spans="2:2" ht="12" customHeight="1" x14ac:dyDescent="0.2">
      <c r="B45" s="139" t="s">
        <v>180</v>
      </c>
    </row>
    <row r="46" spans="2:2" ht="6" customHeight="1" x14ac:dyDescent="0.2">
      <c r="B46" s="138"/>
    </row>
    <row r="47" spans="2:2" ht="12" customHeight="1" x14ac:dyDescent="0.2">
      <c r="B47" s="139" t="s">
        <v>163</v>
      </c>
    </row>
    <row r="48" spans="2:2" ht="12" customHeight="1" x14ac:dyDescent="0.2">
      <c r="B48" s="139" t="s">
        <v>181</v>
      </c>
    </row>
    <row r="49" spans="2:2" ht="6" customHeight="1" x14ac:dyDescent="0.2">
      <c r="B49" s="138"/>
    </row>
    <row r="50" spans="2:2" ht="12" customHeight="1" x14ac:dyDescent="0.2">
      <c r="B50" s="139" t="s">
        <v>193</v>
      </c>
    </row>
    <row r="51" spans="2:2" ht="12" customHeight="1" x14ac:dyDescent="0.2">
      <c r="B51" s="139" t="s">
        <v>182</v>
      </c>
    </row>
    <row r="52" spans="2:2" ht="6" customHeight="1" x14ac:dyDescent="0.2">
      <c r="B52" s="138"/>
    </row>
    <row r="53" spans="2:2" ht="12" customHeight="1" x14ac:dyDescent="0.2">
      <c r="B53" s="139" t="s">
        <v>194</v>
      </c>
    </row>
    <row r="54" spans="2:2" ht="12" customHeight="1" x14ac:dyDescent="0.2">
      <c r="B54" s="139" t="s">
        <v>183</v>
      </c>
    </row>
    <row r="55" spans="2:2" ht="6" customHeight="1" x14ac:dyDescent="0.2"/>
    <row r="56" spans="2:2" ht="12" customHeight="1" x14ac:dyDescent="0.2">
      <c r="B56" s="139" t="s">
        <v>219</v>
      </c>
    </row>
    <row r="57" spans="2:2" ht="12" customHeight="1" x14ac:dyDescent="0.2">
      <c r="B57" s="139" t="s">
        <v>222</v>
      </c>
    </row>
    <row r="58" spans="2:2" ht="6" customHeight="1" x14ac:dyDescent="0.2">
      <c r="B58" s="139"/>
    </row>
    <row r="59" spans="2:2" ht="12" customHeight="1" x14ac:dyDescent="0.2">
      <c r="B59" s="139" t="s">
        <v>195</v>
      </c>
    </row>
    <row r="60" spans="2:2" ht="12" customHeight="1" x14ac:dyDescent="0.2">
      <c r="B60" s="139" t="s">
        <v>196</v>
      </c>
    </row>
    <row r="61" spans="2:2" ht="6" customHeight="1" x14ac:dyDescent="0.2">
      <c r="B61" s="139"/>
    </row>
    <row r="62" spans="2:2" ht="12" customHeight="1" x14ac:dyDescent="0.2">
      <c r="B62" s="139" t="s">
        <v>210</v>
      </c>
    </row>
    <row r="63" spans="2:2" ht="12" customHeight="1" x14ac:dyDescent="0.2">
      <c r="B63" s="139" t="s">
        <v>224</v>
      </c>
    </row>
    <row r="64" spans="2:2" ht="6" customHeight="1" x14ac:dyDescent="0.2">
      <c r="B64" s="139"/>
    </row>
    <row r="65" spans="2:2" ht="12" customHeight="1" x14ac:dyDescent="0.2">
      <c r="B65" s="139" t="s">
        <v>198</v>
      </c>
    </row>
    <row r="66" spans="2:2" ht="12" customHeight="1" x14ac:dyDescent="0.2">
      <c r="B66" s="139" t="s">
        <v>225</v>
      </c>
    </row>
    <row r="67" spans="2:2" ht="6" customHeight="1" x14ac:dyDescent="0.2">
      <c r="B67" s="139"/>
    </row>
    <row r="68" spans="2:2" ht="12" customHeight="1" x14ac:dyDescent="0.2">
      <c r="B68" s="139" t="s">
        <v>200</v>
      </c>
    </row>
    <row r="69" spans="2:2" ht="12" customHeight="1" x14ac:dyDescent="0.2">
      <c r="B69" s="139" t="s">
        <v>226</v>
      </c>
    </row>
    <row r="70" spans="2:2" ht="6" customHeight="1" x14ac:dyDescent="0.2">
      <c r="B70" s="139"/>
    </row>
    <row r="71" spans="2:2" ht="12" customHeight="1" x14ac:dyDescent="0.2">
      <c r="B71" s="139" t="s">
        <v>202</v>
      </c>
    </row>
    <row r="72" spans="2:2" ht="12" customHeight="1" x14ac:dyDescent="0.2">
      <c r="B72" s="139" t="s">
        <v>227</v>
      </c>
    </row>
    <row r="73" spans="2:2" ht="6" customHeight="1" x14ac:dyDescent="0.2">
      <c r="B73" s="139"/>
    </row>
    <row r="74" spans="2:2" ht="12" customHeight="1" x14ac:dyDescent="0.2">
      <c r="B74" s="139" t="s">
        <v>213</v>
      </c>
    </row>
    <row r="75" spans="2:2" ht="12" customHeight="1" x14ac:dyDescent="0.2">
      <c r="B75" s="139" t="s">
        <v>228</v>
      </c>
    </row>
    <row r="76" spans="2:2" ht="6" customHeight="1" x14ac:dyDescent="0.2">
      <c r="B76" s="139"/>
    </row>
    <row r="77" spans="2:2" ht="12" customHeight="1" x14ac:dyDescent="0.2">
      <c r="B77" s="139" t="s">
        <v>205</v>
      </c>
    </row>
    <row r="78" spans="2:2" ht="12" customHeight="1" x14ac:dyDescent="0.2">
      <c r="B78" s="139" t="s">
        <v>229</v>
      </c>
    </row>
    <row r="79" spans="2:2" ht="6" customHeight="1" x14ac:dyDescent="0.2">
      <c r="B79" s="139"/>
    </row>
    <row r="80" spans="2:2" ht="12" customHeight="1" x14ac:dyDescent="0.2">
      <c r="B80" s="139" t="s">
        <v>230</v>
      </c>
    </row>
    <row r="81" spans="2:2" ht="12" customHeight="1" x14ac:dyDescent="0.2">
      <c r="B81" s="139" t="s">
        <v>231</v>
      </c>
    </row>
    <row r="82" spans="2:2" ht="6" customHeight="1" x14ac:dyDescent="0.2">
      <c r="B82" s="139"/>
    </row>
    <row r="83" spans="2:2" ht="12" customHeight="1" x14ac:dyDescent="0.2">
      <c r="B83" s="139" t="s">
        <v>208</v>
      </c>
    </row>
    <row r="84" spans="2:2" ht="12" customHeight="1" x14ac:dyDescent="0.2">
      <c r="B84" s="139" t="s">
        <v>232</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heetViews>
  <sheetFormatPr defaultRowHeight="11.25" x14ac:dyDescent="0.2"/>
  <cols>
    <col min="1" max="16384" width="9.33203125" style="14"/>
  </cols>
  <sheetData>
    <row r="42" spans="1:1" x14ac:dyDescent="0.2">
      <c r="A42" s="122" t="s">
        <v>213</v>
      </c>
    </row>
    <row r="43" spans="1:1" s="73" customFormat="1" x14ac:dyDescent="0.2">
      <c r="A43" s="186" t="s">
        <v>204</v>
      </c>
    </row>
    <row r="44" spans="1:1" x14ac:dyDescent="0.2">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214</v>
      </c>
    </row>
    <row r="43" spans="1:1" s="73" customFormat="1" x14ac:dyDescent="0.2">
      <c r="A43" s="186" t="s">
        <v>206</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215</v>
      </c>
    </row>
    <row r="43" spans="1:1" s="73" customFormat="1" x14ac:dyDescent="0.2">
      <c r="A43" s="186" t="s">
        <v>207</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heetViews>
  <sheetFormatPr defaultRowHeight="11.25" x14ac:dyDescent="0.2"/>
  <cols>
    <col min="1" max="16384" width="9.33203125" style="14"/>
  </cols>
  <sheetData>
    <row r="41" spans="1:1" x14ac:dyDescent="0.2">
      <c r="A41" s="122" t="s">
        <v>208</v>
      </c>
    </row>
    <row r="42" spans="1:1" s="73" customFormat="1" x14ac:dyDescent="0.2">
      <c r="A42" s="186" t="s">
        <v>209</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D24" activePane="bottomRight" state="frozen"/>
      <selection pane="topRight" activeCell="C1" sqref="C1"/>
      <selection pane="bottomLeft" activeCell="A3" sqref="A3"/>
      <selection pane="bottomRight" activeCell="P48" sqref="P48:Q51"/>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50" t="s">
        <v>37</v>
      </c>
      <c r="E1" s="251"/>
      <c r="F1" s="251"/>
      <c r="G1" s="251"/>
      <c r="H1" s="251"/>
      <c r="I1" s="251"/>
      <c r="J1" s="237"/>
      <c r="K1" s="237"/>
      <c r="L1" s="237"/>
      <c r="M1" s="252"/>
      <c r="N1" s="13"/>
      <c r="O1" s="13"/>
      <c r="P1" s="13"/>
      <c r="Q1" s="13"/>
      <c r="R1" s="255" t="s">
        <v>141</v>
      </c>
      <c r="S1" s="256"/>
      <c r="T1" s="256"/>
      <c r="U1" s="256"/>
      <c r="V1" s="256"/>
      <c r="W1" s="256"/>
      <c r="X1" s="241"/>
      <c r="Y1" s="241"/>
      <c r="Z1" s="241"/>
      <c r="AA1" s="241"/>
      <c r="AB1" s="241"/>
      <c r="AC1" s="241"/>
      <c r="AD1" s="103"/>
      <c r="AE1" s="103"/>
    </row>
    <row r="2" spans="1:31" ht="37.5" customHeight="1" x14ac:dyDescent="0.2">
      <c r="D2" s="253" t="s">
        <v>11</v>
      </c>
      <c r="E2" s="254"/>
      <c r="F2" s="253" t="s">
        <v>12</v>
      </c>
      <c r="G2" s="254"/>
      <c r="H2" s="257" t="s">
        <v>13</v>
      </c>
      <c r="I2" s="257"/>
      <c r="J2" s="253" t="s">
        <v>29</v>
      </c>
      <c r="K2" s="254"/>
      <c r="L2" s="253" t="s">
        <v>30</v>
      </c>
      <c r="M2" s="254"/>
      <c r="N2" s="253" t="s">
        <v>31</v>
      </c>
      <c r="O2" s="254"/>
      <c r="P2" s="253" t="s">
        <v>77</v>
      </c>
      <c r="Q2" s="254"/>
      <c r="R2" s="257" t="s">
        <v>14</v>
      </c>
      <c r="S2" s="257"/>
      <c r="T2" s="253" t="s">
        <v>12</v>
      </c>
      <c r="U2" s="254"/>
      <c r="V2" s="257" t="s">
        <v>13</v>
      </c>
      <c r="W2" s="257"/>
      <c r="X2" s="253" t="s">
        <v>29</v>
      </c>
      <c r="Y2" s="254"/>
      <c r="Z2" s="253" t="s">
        <v>30</v>
      </c>
      <c r="AA2" s="254"/>
      <c r="AB2" s="253" t="s">
        <v>31</v>
      </c>
      <c r="AC2" s="254"/>
      <c r="AD2" s="253" t="s">
        <v>31</v>
      </c>
      <c r="AE2" s="254"/>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16927.7349809099</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9546.1515988001593</v>
      </c>
      <c r="O40" s="8">
        <v>3655.4991203403119</v>
      </c>
      <c r="P40" s="8">
        <v>7079.4395988001133</v>
      </c>
      <c r="Q40" s="8">
        <v>3195.2629516403117</v>
      </c>
      <c r="R40" s="7">
        <f>IF(D40&gt;0,SUM(D37:D40),"")</f>
        <v>67756.666576507516</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38670.064455952655</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65979.987276034022</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37726.157926159241</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v>
      </c>
      <c r="Q42" s="7">
        <v>2883.9190502957035</v>
      </c>
      <c r="R42" s="7">
        <f>IF(D42&gt;0,SUM(D39:D42),"")</f>
        <v>66012.946247581727</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37591.333184822819</v>
      </c>
      <c r="AC42" s="7">
        <f t="shared" ref="AC42:AC75" si="59">IF(O42&gt;0,SUM(O39:O42),"")</f>
        <v>14127.570490528788</v>
      </c>
      <c r="AD42" s="7">
        <f t="shared" si="58"/>
        <v>27331.350184822772</v>
      </c>
      <c r="AE42" s="7">
        <f t="shared" ref="AE42:AE75" si="60">IF(Q42&gt;0,SUM(Q39:Q42),"")</f>
        <v>12201.830695828787</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6472.2927211630986</v>
      </c>
      <c r="Q43" s="7">
        <v>2883.4337905484035</v>
      </c>
      <c r="R43" s="7">
        <f>IF(D43&gt;0,SUM(D40:D43),"")</f>
        <v>65788.695421429438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37113.047450403465</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16143.374746040501</v>
      </c>
      <c r="E44" s="7">
        <v>5170.0989934363424</v>
      </c>
      <c r="F44" s="7">
        <v>9491.070746040501</v>
      </c>
      <c r="G44" s="7">
        <v>4128.2883314363426</v>
      </c>
      <c r="H44" s="7">
        <v>49.39819597881511</v>
      </c>
      <c r="I44" s="7">
        <v>2902.2837867437133</v>
      </c>
      <c r="J44" s="7">
        <v>7219.4787856186122</v>
      </c>
      <c r="K44" s="7">
        <v>1927.2064099391489</v>
      </c>
      <c r="L44" s="7">
        <v>2812.3427856186117</v>
      </c>
      <c r="M44" s="7">
        <v>1280.2567607391491</v>
      </c>
      <c r="N44" s="7">
        <v>8923.895960421889</v>
      </c>
      <c r="O44" s="7">
        <v>3242.8925834971933</v>
      </c>
      <c r="P44" s="7">
        <v>6678.7279604218893</v>
      </c>
      <c r="Q44" s="7">
        <v>2848.0315706971933</v>
      </c>
      <c r="R44" s="7">
        <f t="shared" ref="R44:R74" si="61">IF(D44&gt;0,SUM(D41:D44),"")</f>
        <v>65004.335186560027</v>
      </c>
      <c r="S44" s="7">
        <f t="shared" ref="S44:S74" si="62">IF(E44&gt;0,SUM(E41:E44),"")</f>
        <v>21443.014426930145</v>
      </c>
      <c r="T44" s="7">
        <f t="shared" ref="T44:T74" si="63">IF(F44&gt;0,SUM(F41:F44),"")</f>
        <v>36457.76018656003</v>
      </c>
      <c r="U44" s="7">
        <f t="shared" ref="U44:U74" si="64">IF(G44&gt;0,SUM(G41:G44),"")</f>
        <v>16943.378932430147</v>
      </c>
      <c r="V44" s="7">
        <f t="shared" ref="V44:V74" si="65">IF(H44&gt;0,SUM(H41:H44),"")</f>
        <v>194.34747991823974</v>
      </c>
      <c r="W44" s="7">
        <f t="shared" ref="W44:W74" si="66">IF(I44&gt;0,SUM(I41:I44),"")</f>
        <v>11820.091899546011</v>
      </c>
      <c r="X44" s="7">
        <f t="shared" ref="X44:X74" si="67">IF(J44&gt;0,SUM(J41:J44),"")</f>
        <v>28513.543374534835</v>
      </c>
      <c r="Y44" s="7">
        <f t="shared" ref="Y44:Y74" si="68">IF(K44&gt;0,SUM(K41:K44),"")</f>
        <v>7934.0155853067181</v>
      </c>
      <c r="Z44" s="7">
        <f t="shared" ref="Z44:Z74" si="69">IF(L44&gt;0,SUM(L41:L44),"")</f>
        <v>9904.1553745348356</v>
      </c>
      <c r="AA44" s="7">
        <f t="shared" ref="AA44:AA74" si="70">IF(M44&gt;0,SUM(M41:M44),"")</f>
        <v>5237.5110904067178</v>
      </c>
      <c r="AB44" s="7">
        <f t="shared" si="57"/>
        <v>36490.791812025192</v>
      </c>
      <c r="AC44" s="7">
        <f t="shared" si="59"/>
        <v>13508.998841623426</v>
      </c>
      <c r="AD44" s="7">
        <f t="shared" si="58"/>
        <v>26553.604812025194</v>
      </c>
      <c r="AE44" s="7">
        <f t="shared" si="60"/>
        <v>11705.867842023428</v>
      </c>
    </row>
    <row r="45" spans="1:31" x14ac:dyDescent="0.2">
      <c r="A45" s="6" t="str">
        <f>CONCATENATE(B45," ",C45)</f>
        <v>2013 Kvartal 2</v>
      </c>
      <c r="B45" s="1">
        <f t="shared" si="12"/>
        <v>2013</v>
      </c>
      <c r="C45" s="1" t="str">
        <f t="shared" si="13"/>
        <v>Kvartal 2</v>
      </c>
      <c r="D45" s="7">
        <v>16180.293787472634</v>
      </c>
      <c r="E45" s="7">
        <v>5111.1982542579717</v>
      </c>
      <c r="F45" s="7">
        <v>9767.2852874726341</v>
      </c>
      <c r="G45" s="7">
        <v>4111.0411512579722</v>
      </c>
      <c r="H45" s="7">
        <v>50.535144629170297</v>
      </c>
      <c r="I45" s="7">
        <v>3018.9715864762215</v>
      </c>
      <c r="J45" s="7">
        <v>7421.7122704782414</v>
      </c>
      <c r="K45" s="7">
        <v>1935.2270969831964</v>
      </c>
      <c r="L45" s="7">
        <v>3190.1162704782419</v>
      </c>
      <c r="M45" s="7">
        <v>1343.0705682831963</v>
      </c>
      <c r="N45" s="7">
        <v>8758.5815169943926</v>
      </c>
      <c r="O45" s="7">
        <v>3175.9711572747756</v>
      </c>
      <c r="P45" s="7">
        <v>6577.1690169943922</v>
      </c>
      <c r="Q45" s="7">
        <v>2767.9705829747754</v>
      </c>
      <c r="R45" s="7">
        <f t="shared" si="61"/>
        <v>65396.705283515723</v>
      </c>
      <c r="S45" s="7">
        <f t="shared" si="62"/>
        <v>21032.905518311738</v>
      </c>
      <c r="T45" s="7">
        <f t="shared" si="63"/>
        <v>36747.012783515718</v>
      </c>
      <c r="U45" s="7">
        <f t="shared" si="64"/>
        <v>16576.23880631174</v>
      </c>
      <c r="V45" s="7">
        <f t="shared" si="65"/>
        <v>196.63229179353937</v>
      </c>
      <c r="W45" s="7">
        <f t="shared" si="66"/>
        <v>11899.286920910952</v>
      </c>
      <c r="X45" s="7">
        <f t="shared" si="67"/>
        <v>29727.525760969958</v>
      </c>
      <c r="Y45" s="7">
        <f t="shared" si="68"/>
        <v>7936.2553406956649</v>
      </c>
      <c r="Z45" s="7">
        <f t="shared" si="69"/>
        <v>10593.772760969958</v>
      </c>
      <c r="AA45" s="7">
        <f t="shared" si="70"/>
        <v>5192.8838117956657</v>
      </c>
      <c r="AB45" s="7">
        <f t="shared" si="57"/>
        <v>35669.179522545761</v>
      </c>
      <c r="AC45" s="7">
        <f t="shared" si="59"/>
        <v>13096.650177616077</v>
      </c>
      <c r="AD45" s="7">
        <f t="shared" si="58"/>
        <v>26153.24002254576</v>
      </c>
      <c r="AE45" s="7">
        <f t="shared" si="60"/>
        <v>11383.354994516078</v>
      </c>
    </row>
    <row r="46" spans="1:31" x14ac:dyDescent="0.2">
      <c r="A46" s="6" t="str">
        <f t="shared" si="3"/>
        <v>2013 Kvartal 3</v>
      </c>
      <c r="B46" s="1">
        <f t="shared" si="12"/>
        <v>2013</v>
      </c>
      <c r="C46" s="1" t="str">
        <f t="shared" si="13"/>
        <v>Kvartal 3</v>
      </c>
      <c r="D46" s="7">
        <v>17131.033358408273</v>
      </c>
      <c r="E46" s="7">
        <v>5058.0310403112235</v>
      </c>
      <c r="F46" s="7">
        <v>9497.4323584082722</v>
      </c>
      <c r="G46" s="7">
        <v>3848.574943411224</v>
      </c>
      <c r="H46" s="7">
        <v>48.276353903639439</v>
      </c>
      <c r="I46" s="7">
        <v>2936.2135619280766</v>
      </c>
      <c r="J46" s="7">
        <v>7953.618489647939</v>
      </c>
      <c r="K46" s="7">
        <v>1856.1807580162269</v>
      </c>
      <c r="L46" s="7">
        <v>3090.6984896479389</v>
      </c>
      <c r="M46" s="7">
        <v>1165.8049323162272</v>
      </c>
      <c r="N46" s="7">
        <v>9177.4148687603338</v>
      </c>
      <c r="O46" s="7">
        <v>3201.8502822949968</v>
      </c>
      <c r="P46" s="7">
        <v>6406.7338687603333</v>
      </c>
      <c r="Q46" s="7">
        <v>2682.7700110949968</v>
      </c>
      <c r="R46" s="7">
        <f t="shared" si="61"/>
        <v>66024.265053932497</v>
      </c>
      <c r="S46" s="7">
        <f t="shared" si="62"/>
        <v>20714.358922316802</v>
      </c>
      <c r="T46" s="7">
        <f t="shared" si="63"/>
        <v>37454.078553932493</v>
      </c>
      <c r="U46" s="7">
        <f t="shared" si="64"/>
        <v>16255.603105316803</v>
      </c>
      <c r="V46" s="7">
        <f t="shared" si="65"/>
        <v>198.69366431067425</v>
      </c>
      <c r="W46" s="7">
        <f t="shared" si="66"/>
        <v>11934.862214816656</v>
      </c>
      <c r="X46" s="7">
        <f t="shared" si="67"/>
        <v>30152.171986592781</v>
      </c>
      <c r="Y46" s="7">
        <f t="shared" si="68"/>
        <v>7772.3363982014325</v>
      </c>
      <c r="Z46" s="7">
        <f t="shared" si="69"/>
        <v>11319.154986592783</v>
      </c>
      <c r="AA46" s="7">
        <f t="shared" si="70"/>
        <v>5073.3971500014331</v>
      </c>
      <c r="AB46" s="7">
        <f t="shared" si="57"/>
        <v>35872.093067339716</v>
      </c>
      <c r="AC46" s="7">
        <f t="shared" si="59"/>
        <v>12942.022524115368</v>
      </c>
      <c r="AD46" s="7">
        <f t="shared" si="58"/>
        <v>26134.923567339712</v>
      </c>
      <c r="AE46" s="7">
        <f t="shared" si="60"/>
        <v>11182.205955315369</v>
      </c>
    </row>
    <row r="47" spans="1:31" x14ac:dyDescent="0.2">
      <c r="A47" s="6" t="str">
        <f t="shared" si="3"/>
        <v>2013 Kvartal 4</v>
      </c>
      <c r="B47" s="1">
        <f t="shared" si="12"/>
        <v>2013</v>
      </c>
      <c r="C47" s="1" t="str">
        <f t="shared" si="13"/>
        <v>Kvartal 4</v>
      </c>
      <c r="D47" s="7">
        <v>17875.411672948627</v>
      </c>
      <c r="E47" s="7">
        <v>5423.8626173710254</v>
      </c>
      <c r="F47" s="7">
        <v>9769.8106729486281</v>
      </c>
      <c r="G47" s="7">
        <v>4164.4810764710255</v>
      </c>
      <c r="H47" s="7">
        <v>52.253829376998986</v>
      </c>
      <c r="I47" s="7">
        <v>3000.0413928017228</v>
      </c>
      <c r="J47" s="7">
        <v>8626.9745396074413</v>
      </c>
      <c r="K47" s="7">
        <v>2158.2493920198249</v>
      </c>
      <c r="L47" s="7">
        <v>3247.7195396074421</v>
      </c>
      <c r="M47" s="7">
        <v>1384.8861163198249</v>
      </c>
      <c r="N47" s="7">
        <v>9248.4371333411855</v>
      </c>
      <c r="O47" s="7">
        <v>3265.6132253512005</v>
      </c>
      <c r="P47" s="7">
        <v>6522.091133341185</v>
      </c>
      <c r="Q47" s="7">
        <v>2779.5949601512002</v>
      </c>
      <c r="R47" s="7">
        <f t="shared" si="61"/>
        <v>67330.113564870029</v>
      </c>
      <c r="S47" s="7">
        <f t="shared" si="62"/>
        <v>20763.190905376563</v>
      </c>
      <c r="T47" s="7">
        <f t="shared" si="63"/>
        <v>38525.599064870039</v>
      </c>
      <c r="U47" s="7">
        <f t="shared" si="64"/>
        <v>16252.385502576564</v>
      </c>
      <c r="V47" s="7">
        <f t="shared" si="65"/>
        <v>200.46352388862383</v>
      </c>
      <c r="W47" s="7">
        <f t="shared" si="66"/>
        <v>11857.510327949734</v>
      </c>
      <c r="X47" s="7">
        <f t="shared" si="67"/>
        <v>31221.784085352236</v>
      </c>
      <c r="Y47" s="7">
        <f t="shared" si="68"/>
        <v>7876.8636569583969</v>
      </c>
      <c r="Z47" s="7">
        <f t="shared" si="69"/>
        <v>12340.877085352235</v>
      </c>
      <c r="AA47" s="7">
        <f t="shared" si="70"/>
        <v>5174.0183776583972</v>
      </c>
      <c r="AB47" s="7">
        <f t="shared" si="57"/>
        <v>36108.329479517801</v>
      </c>
      <c r="AC47" s="7">
        <f t="shared" si="59"/>
        <v>12886.327248418165</v>
      </c>
      <c r="AD47" s="7">
        <f t="shared" si="58"/>
        <v>26184.721979517803</v>
      </c>
      <c r="AE47" s="7">
        <f t="shared" si="60"/>
        <v>11078.367124918166</v>
      </c>
    </row>
    <row r="48" spans="1:31" x14ac:dyDescent="0.2">
      <c r="A48" s="6" t="str">
        <f t="shared" si="3"/>
        <v>2014 Kvartal 1</v>
      </c>
      <c r="B48" s="1">
        <f t="shared" si="12"/>
        <v>2014</v>
      </c>
      <c r="C48" s="1" t="str">
        <f t="shared" si="13"/>
        <v>Kvartal 1</v>
      </c>
      <c r="D48" s="7">
        <v>17113.688718198111</v>
      </c>
      <c r="E48" s="7">
        <v>5314.7568103980811</v>
      </c>
      <c r="F48" s="7">
        <v>10250.124718198111</v>
      </c>
      <c r="G48" s="7">
        <v>4246.4042217980814</v>
      </c>
      <c r="H48" s="7">
        <v>51.016424939755602</v>
      </c>
      <c r="I48" s="7">
        <v>2926.8735312149079</v>
      </c>
      <c r="J48" s="7">
        <v>7981.6162395292149</v>
      </c>
      <c r="K48" s="7">
        <v>2005.7452498542866</v>
      </c>
      <c r="L48" s="7">
        <v>3262.3882395292148</v>
      </c>
      <c r="M48" s="7">
        <v>1323.1484843542867</v>
      </c>
      <c r="N48" s="7">
        <v>9132.0724786688952</v>
      </c>
      <c r="O48" s="7">
        <v>3309.0115605437945</v>
      </c>
      <c r="P48" s="7">
        <v>6987.736478668895</v>
      </c>
      <c r="Q48" s="7">
        <v>2923.2557374437947</v>
      </c>
      <c r="R48" s="7">
        <f t="shared" si="61"/>
        <v>68300.427537027645</v>
      </c>
      <c r="S48" s="7">
        <f t="shared" si="62"/>
        <v>20907.848722338302</v>
      </c>
      <c r="T48" s="7">
        <f t="shared" si="63"/>
        <v>39284.653037027645</v>
      </c>
      <c r="U48" s="7">
        <f t="shared" si="64"/>
        <v>16370.501392938302</v>
      </c>
      <c r="V48" s="7">
        <f t="shared" si="65"/>
        <v>202.08175284956434</v>
      </c>
      <c r="W48" s="7">
        <f t="shared" si="66"/>
        <v>11882.100072420928</v>
      </c>
      <c r="X48" s="7">
        <f t="shared" si="67"/>
        <v>31983.921539262836</v>
      </c>
      <c r="Y48" s="7">
        <f t="shared" si="68"/>
        <v>7955.4024968735339</v>
      </c>
      <c r="Z48" s="7">
        <f t="shared" si="69"/>
        <v>12790.922539262838</v>
      </c>
      <c r="AA48" s="7">
        <f t="shared" si="70"/>
        <v>5216.9101012735355</v>
      </c>
      <c r="AB48" s="7">
        <f t="shared" si="57"/>
        <v>36316.505997764805</v>
      </c>
      <c r="AC48" s="7">
        <f t="shared" si="59"/>
        <v>12952.446225464768</v>
      </c>
      <c r="AD48" s="7">
        <f t="shared" si="58"/>
        <v>26493.730497764805</v>
      </c>
      <c r="AE48" s="7">
        <f t="shared" si="60"/>
        <v>11153.591291664767</v>
      </c>
    </row>
    <row r="49" spans="1:31" x14ac:dyDescent="0.2">
      <c r="A49" s="6" t="str">
        <f t="shared" si="3"/>
        <v>2014 Kvartal 2</v>
      </c>
      <c r="B49" s="1">
        <f t="shared" si="12"/>
        <v>2014</v>
      </c>
      <c r="C49" s="1" t="str">
        <f t="shared" si="13"/>
        <v>Kvartal 2</v>
      </c>
      <c r="D49" s="7">
        <v>17098.852697678831</v>
      </c>
      <c r="E49" s="7">
        <v>5341.5189226868624</v>
      </c>
      <c r="F49" s="7">
        <v>10146.10069767883</v>
      </c>
      <c r="G49" s="7">
        <v>4250.2118719868631</v>
      </c>
      <c r="H49" s="7">
        <v>51.141702225298978</v>
      </c>
      <c r="I49" s="7">
        <v>3051.3451188291606</v>
      </c>
      <c r="J49" s="7">
        <v>8170.6314652441724</v>
      </c>
      <c r="K49" s="7">
        <v>2080.1033552194622</v>
      </c>
      <c r="L49" s="7">
        <v>3499.5644652441724</v>
      </c>
      <c r="M49" s="7">
        <v>1401.7966048194623</v>
      </c>
      <c r="N49" s="7">
        <v>8928.2212324346583</v>
      </c>
      <c r="O49" s="7">
        <v>3261.4155674674003</v>
      </c>
      <c r="P49" s="7">
        <v>6646.5362324346579</v>
      </c>
      <c r="Q49" s="7">
        <v>2848.4152671674001</v>
      </c>
      <c r="R49" s="7">
        <f t="shared" si="61"/>
        <v>69218.986447233838</v>
      </c>
      <c r="S49" s="7">
        <f t="shared" si="62"/>
        <v>21138.169390767194</v>
      </c>
      <c r="T49" s="7">
        <f t="shared" si="63"/>
        <v>39663.468447233841</v>
      </c>
      <c r="U49" s="7">
        <f t="shared" si="64"/>
        <v>16509.672113667195</v>
      </c>
      <c r="V49" s="7">
        <f t="shared" si="65"/>
        <v>202.68831044569302</v>
      </c>
      <c r="W49" s="7">
        <f t="shared" si="66"/>
        <v>11914.473604773868</v>
      </c>
      <c r="X49" s="7">
        <f t="shared" si="67"/>
        <v>32732.84073402877</v>
      </c>
      <c r="Y49" s="7">
        <f t="shared" si="68"/>
        <v>8100.2787551098008</v>
      </c>
      <c r="Z49" s="7">
        <f t="shared" si="69"/>
        <v>13100.370734028769</v>
      </c>
      <c r="AA49" s="7">
        <f t="shared" si="70"/>
        <v>5275.6361378098009</v>
      </c>
      <c r="AB49" s="7">
        <f t="shared" si="57"/>
        <v>36486.145713205071</v>
      </c>
      <c r="AC49" s="7">
        <f t="shared" si="59"/>
        <v>13037.890635657392</v>
      </c>
      <c r="AD49" s="7">
        <f t="shared" si="58"/>
        <v>26563.097713205072</v>
      </c>
      <c r="AE49" s="7">
        <f t="shared" si="60"/>
        <v>11234.035975857392</v>
      </c>
    </row>
    <row r="50" spans="1:31" x14ac:dyDescent="0.2">
      <c r="A50" s="6" t="str">
        <f t="shared" si="3"/>
        <v>2014 Kvartal 3</v>
      </c>
      <c r="B50" s="1">
        <f t="shared" si="12"/>
        <v>2014</v>
      </c>
      <c r="C50" s="1" t="str">
        <f t="shared" si="13"/>
        <v>Kvartal 3</v>
      </c>
      <c r="D50" s="7">
        <v>16547.336751044968</v>
      </c>
      <c r="E50" s="7">
        <v>4983.2998468367259</v>
      </c>
      <c r="F50" s="7">
        <v>9113.8177510449677</v>
      </c>
      <c r="G50" s="7">
        <v>3805.005862236726</v>
      </c>
      <c r="H50" s="7">
        <v>48.932833337231152</v>
      </c>
      <c r="I50" s="7">
        <v>2975.5871052946191</v>
      </c>
      <c r="J50" s="7">
        <v>7848.8587365930471</v>
      </c>
      <c r="K50" s="7">
        <v>1776.8416067309524</v>
      </c>
      <c r="L50" s="7">
        <v>3132.5827365930481</v>
      </c>
      <c r="M50" s="7">
        <v>1112.9335770309526</v>
      </c>
      <c r="N50" s="7">
        <v>8698.4780144519209</v>
      </c>
      <c r="O50" s="7">
        <v>3206.4582401057733</v>
      </c>
      <c r="P50" s="7">
        <v>5981.2350144519205</v>
      </c>
      <c r="Q50" s="7">
        <v>2692.0722852057734</v>
      </c>
      <c r="R50" s="7">
        <f t="shared" si="61"/>
        <v>68635.289839870529</v>
      </c>
      <c r="S50" s="7">
        <f t="shared" si="62"/>
        <v>21063.438197292693</v>
      </c>
      <c r="T50" s="7">
        <f t="shared" si="63"/>
        <v>39279.853839870542</v>
      </c>
      <c r="U50" s="7">
        <f t="shared" si="64"/>
        <v>16466.103032492694</v>
      </c>
      <c r="V50" s="7">
        <f t="shared" si="65"/>
        <v>203.34478987928472</v>
      </c>
      <c r="W50" s="7">
        <f t="shared" si="66"/>
        <v>11953.84714814041</v>
      </c>
      <c r="X50" s="7">
        <f t="shared" si="67"/>
        <v>32628.080980973875</v>
      </c>
      <c r="Y50" s="7">
        <f t="shared" si="68"/>
        <v>8020.9396038245259</v>
      </c>
      <c r="Z50" s="7">
        <f t="shared" si="69"/>
        <v>13142.254980973878</v>
      </c>
      <c r="AA50" s="7">
        <f t="shared" si="70"/>
        <v>5222.7647825245267</v>
      </c>
      <c r="AB50" s="7">
        <f t="shared" si="57"/>
        <v>36007.208858896658</v>
      </c>
      <c r="AC50" s="7">
        <f t="shared" si="59"/>
        <v>13042.498593468168</v>
      </c>
      <c r="AD50" s="7">
        <f t="shared" si="58"/>
        <v>26137.598858896657</v>
      </c>
      <c r="AE50" s="7">
        <f t="shared" si="60"/>
        <v>11243.338249968168</v>
      </c>
    </row>
    <row r="51" spans="1:31" x14ac:dyDescent="0.2">
      <c r="A51" s="6" t="str">
        <f t="shared" si="3"/>
        <v>2014 Kvartal 4</v>
      </c>
      <c r="B51" s="1">
        <f t="shared" si="12"/>
        <v>2014</v>
      </c>
      <c r="C51" s="1" t="str">
        <f t="shared" si="13"/>
        <v>Kvartal 4</v>
      </c>
      <c r="D51" s="7">
        <v>17147.45181336219</v>
      </c>
      <c r="E51" s="7">
        <v>5484.2013473091483</v>
      </c>
      <c r="F51" s="7">
        <v>9799.1838133621895</v>
      </c>
      <c r="G51" s="7">
        <v>4318.3176435091482</v>
      </c>
      <c r="H51" s="7">
        <v>54.39184206266895</v>
      </c>
      <c r="I51" s="7">
        <v>3072.9350793010994</v>
      </c>
      <c r="J51" s="7">
        <v>8125.6493646297886</v>
      </c>
      <c r="K51" s="7">
        <v>1992.602479135616</v>
      </c>
      <c r="L51" s="7">
        <v>3460.6133646297885</v>
      </c>
      <c r="M51" s="7">
        <v>1308.221642835616</v>
      </c>
      <c r="N51" s="7">
        <v>9021.8024487324001</v>
      </c>
      <c r="O51" s="7">
        <v>3491.5988681735325</v>
      </c>
      <c r="P51" s="7">
        <v>6338.5704487324001</v>
      </c>
      <c r="Q51" s="7">
        <v>3010.0960006735327</v>
      </c>
      <c r="R51" s="7">
        <f t="shared" si="61"/>
        <v>67907.329980284092</v>
      </c>
      <c r="S51" s="7">
        <f t="shared" si="62"/>
        <v>21123.776927230818</v>
      </c>
      <c r="T51" s="7">
        <f t="shared" si="63"/>
        <v>39309.226980284104</v>
      </c>
      <c r="U51" s="7">
        <f t="shared" si="64"/>
        <v>16619.939599530819</v>
      </c>
      <c r="V51" s="7">
        <f t="shared" si="65"/>
        <v>205.48280256495468</v>
      </c>
      <c r="W51" s="7">
        <f t="shared" si="66"/>
        <v>12026.740834639788</v>
      </c>
      <c r="X51" s="7">
        <f t="shared" si="67"/>
        <v>32126.755805996225</v>
      </c>
      <c r="Y51" s="7">
        <f t="shared" si="68"/>
        <v>7855.2926909403168</v>
      </c>
      <c r="Z51" s="7">
        <f t="shared" si="69"/>
        <v>13355.148805996225</v>
      </c>
      <c r="AA51" s="7">
        <f t="shared" si="70"/>
        <v>5146.1003090403174</v>
      </c>
      <c r="AB51" s="7">
        <f t="shared" si="57"/>
        <v>35780.574174287874</v>
      </c>
      <c r="AC51" s="7">
        <f t="shared" si="59"/>
        <v>13268.4842362905</v>
      </c>
      <c r="AD51" s="7">
        <f t="shared" si="58"/>
        <v>25954.078174287872</v>
      </c>
      <c r="AE51" s="7">
        <f t="shared" si="60"/>
        <v>11473.839290490501</v>
      </c>
    </row>
    <row r="52" spans="1:31" x14ac:dyDescent="0.2">
      <c r="A52" s="6" t="str">
        <f t="shared" si="3"/>
        <v>2015 Kvartal 1</v>
      </c>
      <c r="B52" s="1">
        <f t="shared" si="12"/>
        <v>2015</v>
      </c>
      <c r="C52" s="1" t="str">
        <f t="shared" si="13"/>
        <v>Kvartal 1</v>
      </c>
      <c r="D52" s="7"/>
      <c r="E52" s="7"/>
      <c r="F52" s="7"/>
      <c r="G52" s="7"/>
      <c r="H52" s="7"/>
      <c r="I52" s="7"/>
      <c r="J52" s="7"/>
      <c r="K52" s="7"/>
      <c r="L52" s="7"/>
      <c r="M52" s="7"/>
      <c r="N52" s="7"/>
      <c r="O52" s="7"/>
      <c r="P52" s="7"/>
      <c r="Q52" s="7"/>
      <c r="R52" s="7" t="str">
        <f t="shared" si="61"/>
        <v/>
      </c>
      <c r="S52" s="7" t="str">
        <f t="shared" si="62"/>
        <v/>
      </c>
      <c r="T52" s="7" t="str">
        <f t="shared" si="63"/>
        <v/>
      </c>
      <c r="U52" s="7" t="str">
        <f t="shared" si="64"/>
        <v/>
      </c>
      <c r="V52" s="7" t="str">
        <f t="shared" si="65"/>
        <v/>
      </c>
      <c r="W52" s="7" t="str">
        <f t="shared" si="66"/>
        <v/>
      </c>
      <c r="X52" s="7" t="str">
        <f t="shared" si="67"/>
        <v/>
      </c>
      <c r="Y52" s="7" t="str">
        <f t="shared" si="68"/>
        <v/>
      </c>
      <c r="Z52" s="7" t="str">
        <f t="shared" si="69"/>
        <v/>
      </c>
      <c r="AA52" s="7" t="str">
        <f t="shared" si="70"/>
        <v/>
      </c>
      <c r="AB52" s="7" t="str">
        <f t="shared" si="57"/>
        <v/>
      </c>
      <c r="AC52" s="7" t="str">
        <f t="shared" si="59"/>
        <v/>
      </c>
      <c r="AD52" s="7" t="str">
        <f t="shared" si="58"/>
        <v/>
      </c>
      <c r="AE52" s="7" t="str">
        <f t="shared" si="60"/>
        <v/>
      </c>
    </row>
    <row r="53" spans="1:31" x14ac:dyDescent="0.2">
      <c r="A53" s="6" t="str">
        <f t="shared" si="3"/>
        <v>2015 Kvartal 2</v>
      </c>
      <c r="B53" s="1">
        <f t="shared" si="12"/>
        <v>2015</v>
      </c>
      <c r="C53" s="1" t="str">
        <f t="shared" si="13"/>
        <v>Kvartal 2</v>
      </c>
      <c r="D53" s="7"/>
      <c r="E53" s="7"/>
      <c r="F53" s="7"/>
      <c r="G53" s="7"/>
      <c r="H53" s="7"/>
      <c r="I53" s="7"/>
      <c r="J53" s="7"/>
      <c r="K53" s="7"/>
      <c r="L53" s="7"/>
      <c r="M53" s="7"/>
      <c r="N53" s="7"/>
      <c r="O53" s="7"/>
      <c r="P53" s="7"/>
      <c r="Q53" s="7"/>
      <c r="R53" s="7" t="str">
        <f t="shared" si="61"/>
        <v/>
      </c>
      <c r="S53" s="7" t="str">
        <f t="shared" si="62"/>
        <v/>
      </c>
      <c r="T53" s="7" t="str">
        <f t="shared" si="63"/>
        <v/>
      </c>
      <c r="U53" s="7" t="str">
        <f t="shared" si="64"/>
        <v/>
      </c>
      <c r="V53" s="7" t="str">
        <f t="shared" si="65"/>
        <v/>
      </c>
      <c r="W53" s="7" t="str">
        <f t="shared" si="66"/>
        <v/>
      </c>
      <c r="X53" s="7" t="str">
        <f t="shared" si="67"/>
        <v/>
      </c>
      <c r="Y53" s="7" t="str">
        <f t="shared" si="68"/>
        <v/>
      </c>
      <c r="Z53" s="7" t="str">
        <f t="shared" si="69"/>
        <v/>
      </c>
      <c r="AA53" s="7" t="str">
        <f t="shared" si="70"/>
        <v/>
      </c>
      <c r="AB53" s="7" t="str">
        <f t="shared" si="57"/>
        <v/>
      </c>
      <c r="AC53" s="7" t="str">
        <f t="shared" si="59"/>
        <v/>
      </c>
      <c r="AD53" s="7" t="str">
        <f t="shared" si="58"/>
        <v/>
      </c>
      <c r="AE53" s="7" t="str">
        <f t="shared" si="60"/>
        <v/>
      </c>
    </row>
    <row r="54" spans="1:31" x14ac:dyDescent="0.2">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x14ac:dyDescent="0.2">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8" t="s">
        <v>95</v>
      </c>
      <c r="B1" s="208"/>
      <c r="C1" s="208"/>
      <c r="D1" s="208"/>
      <c r="E1" s="208"/>
      <c r="F1" s="208"/>
      <c r="G1" s="208"/>
      <c r="H1" s="208"/>
      <c r="I1" s="208"/>
      <c r="J1" s="208"/>
      <c r="K1" s="208"/>
      <c r="L1" s="208"/>
      <c r="M1" s="208"/>
      <c r="N1" s="208"/>
      <c r="O1" s="208"/>
      <c r="P1" s="208"/>
      <c r="Q1" s="208"/>
      <c r="R1" s="208"/>
      <c r="S1" s="208"/>
      <c r="T1" s="208"/>
      <c r="U1" s="209"/>
    </row>
    <row r="2" spans="1:38" ht="15" customHeight="1" x14ac:dyDescent="0.2">
      <c r="A2" s="207"/>
      <c r="B2" s="207"/>
      <c r="C2" s="207"/>
      <c r="D2" s="207"/>
      <c r="E2" s="207"/>
      <c r="F2" s="207"/>
      <c r="G2" s="207"/>
      <c r="H2" s="207"/>
      <c r="I2" s="207"/>
      <c r="J2" s="207"/>
      <c r="K2" s="207"/>
      <c r="L2" s="207"/>
      <c r="M2" s="207"/>
      <c r="N2" s="207"/>
      <c r="O2" s="207"/>
      <c r="P2" s="207"/>
      <c r="Q2" s="207"/>
      <c r="R2" s="207"/>
      <c r="S2" s="207"/>
    </row>
    <row r="3" spans="1:38" ht="15" customHeight="1" x14ac:dyDescent="0.2">
      <c r="A3" s="129" t="s">
        <v>96</v>
      </c>
      <c r="B3" s="160"/>
      <c r="C3" s="161"/>
      <c r="D3" s="161"/>
      <c r="E3" s="161"/>
      <c r="F3" s="161"/>
      <c r="G3" s="161"/>
      <c r="H3" s="161"/>
      <c r="I3" s="161"/>
      <c r="J3" s="161"/>
      <c r="K3" s="161"/>
      <c r="L3" s="161"/>
      <c r="M3" s="161"/>
      <c r="N3" s="161"/>
      <c r="O3" s="161"/>
      <c r="P3" s="161"/>
      <c r="Q3" s="161"/>
      <c r="R3" s="161"/>
      <c r="S3" s="161"/>
    </row>
    <row r="4" spans="1:38" ht="6" customHeight="1" x14ac:dyDescent="0.2">
      <c r="A4" s="129"/>
      <c r="B4" s="160"/>
      <c r="C4" s="161"/>
      <c r="D4" s="161"/>
      <c r="E4" s="161"/>
      <c r="F4" s="161"/>
      <c r="G4" s="161"/>
      <c r="H4" s="161"/>
      <c r="I4" s="161"/>
      <c r="J4" s="161"/>
      <c r="K4" s="161"/>
      <c r="L4" s="161"/>
      <c r="M4" s="161"/>
      <c r="N4" s="161"/>
      <c r="O4" s="161"/>
      <c r="P4" s="161"/>
      <c r="Q4" s="161"/>
      <c r="R4" s="161"/>
      <c r="S4" s="161"/>
    </row>
    <row r="5" spans="1:38" ht="46.5" customHeight="1" x14ac:dyDescent="0.2">
      <c r="A5" s="205" t="s">
        <v>143</v>
      </c>
      <c r="B5" s="205"/>
      <c r="C5" s="205"/>
      <c r="D5" s="205"/>
      <c r="E5" s="205"/>
      <c r="F5" s="205"/>
      <c r="G5" s="205"/>
      <c r="H5" s="205"/>
      <c r="I5" s="205"/>
      <c r="J5" s="205"/>
      <c r="K5" s="205"/>
      <c r="L5" s="205"/>
      <c r="M5" s="205"/>
      <c r="N5" s="205"/>
      <c r="O5" s="205"/>
      <c r="P5" s="205"/>
      <c r="Q5" s="205"/>
      <c r="R5" s="205"/>
      <c r="S5" s="205"/>
      <c r="T5" s="206"/>
      <c r="U5" s="206"/>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205" t="s">
        <v>112</v>
      </c>
      <c r="B7" s="205"/>
      <c r="C7" s="205"/>
      <c r="D7" s="205"/>
      <c r="E7" s="205"/>
      <c r="F7" s="205"/>
      <c r="G7" s="205"/>
      <c r="H7" s="205"/>
      <c r="I7" s="205"/>
      <c r="J7" s="205"/>
      <c r="K7" s="205"/>
      <c r="L7" s="205"/>
      <c r="M7" s="205"/>
      <c r="N7" s="205"/>
      <c r="O7" s="205"/>
      <c r="P7" s="205"/>
      <c r="Q7" s="205"/>
      <c r="R7" s="205"/>
      <c r="S7" s="205"/>
      <c r="T7" s="206"/>
      <c r="U7" s="206"/>
    </row>
    <row r="8" spans="1:38" ht="6" customHeight="1" x14ac:dyDescent="0.2">
      <c r="A8" s="182"/>
      <c r="B8" s="182"/>
      <c r="C8" s="182"/>
      <c r="D8" s="182"/>
      <c r="E8" s="182"/>
      <c r="F8" s="182"/>
      <c r="G8" s="182"/>
      <c r="H8" s="182"/>
      <c r="I8" s="182"/>
      <c r="J8" s="182"/>
      <c r="K8" s="182"/>
      <c r="L8" s="182"/>
      <c r="M8" s="182"/>
      <c r="N8" s="182"/>
      <c r="O8" s="182"/>
      <c r="P8" s="182"/>
      <c r="Q8" s="182"/>
      <c r="R8" s="182"/>
      <c r="S8" s="162"/>
    </row>
    <row r="9" spans="1:38" ht="51.75" customHeight="1" x14ac:dyDescent="0.2">
      <c r="A9" s="205" t="s">
        <v>239</v>
      </c>
      <c r="B9" s="205"/>
      <c r="C9" s="205"/>
      <c r="D9" s="205"/>
      <c r="E9" s="205"/>
      <c r="F9" s="205"/>
      <c r="G9" s="205"/>
      <c r="H9" s="205"/>
      <c r="I9" s="205"/>
      <c r="J9" s="205"/>
      <c r="K9" s="205"/>
      <c r="L9" s="205"/>
      <c r="M9" s="205"/>
      <c r="N9" s="205"/>
      <c r="O9" s="205"/>
      <c r="P9" s="205"/>
      <c r="Q9" s="205"/>
      <c r="R9" s="205"/>
      <c r="S9" s="205"/>
      <c r="T9" s="206"/>
      <c r="U9" s="206"/>
    </row>
    <row r="10" spans="1:38" ht="6" customHeight="1" x14ac:dyDescent="0.2">
      <c r="A10" s="182"/>
      <c r="B10" s="182"/>
      <c r="C10" s="182"/>
      <c r="D10" s="182"/>
      <c r="E10" s="182"/>
      <c r="F10" s="182"/>
      <c r="G10" s="182"/>
      <c r="H10" s="182"/>
      <c r="I10" s="182"/>
      <c r="J10" s="182"/>
      <c r="K10" s="182"/>
      <c r="L10" s="182"/>
      <c r="M10" s="182"/>
      <c r="N10" s="182"/>
      <c r="O10" s="182"/>
      <c r="P10" s="182"/>
      <c r="Q10" s="182"/>
      <c r="R10" s="182"/>
      <c r="S10" s="182"/>
    </row>
    <row r="11" spans="1:38" ht="18" customHeight="1" x14ac:dyDescent="0.2">
      <c r="A11" s="205" t="s">
        <v>111</v>
      </c>
      <c r="B11" s="205"/>
      <c r="C11" s="205"/>
      <c r="D11" s="205"/>
      <c r="E11" s="205"/>
      <c r="F11" s="205"/>
      <c r="G11" s="205"/>
      <c r="H11" s="205"/>
      <c r="I11" s="205"/>
      <c r="J11" s="205"/>
      <c r="K11" s="205"/>
      <c r="L11" s="205"/>
      <c r="M11" s="205"/>
      <c r="N11" s="205"/>
      <c r="O11" s="205"/>
      <c r="P11" s="205"/>
      <c r="Q11" s="205"/>
      <c r="R11" s="205"/>
      <c r="S11" s="205"/>
      <c r="T11" s="205"/>
      <c r="U11" s="205"/>
    </row>
    <row r="12" spans="1:38" ht="6" customHeight="1" x14ac:dyDescent="0.2">
      <c r="A12" s="182"/>
      <c r="B12" s="182"/>
      <c r="C12" s="182"/>
      <c r="D12" s="182"/>
      <c r="E12" s="182"/>
      <c r="F12" s="182"/>
      <c r="G12" s="182"/>
      <c r="H12" s="182"/>
      <c r="I12" s="182"/>
      <c r="J12" s="182"/>
      <c r="K12" s="182"/>
      <c r="L12" s="182"/>
      <c r="M12" s="182"/>
      <c r="N12" s="182"/>
      <c r="O12" s="182"/>
      <c r="P12" s="182"/>
      <c r="Q12" s="182"/>
      <c r="R12" s="182"/>
      <c r="S12" s="182"/>
    </row>
    <row r="13" spans="1:38" ht="42" customHeight="1" x14ac:dyDescent="0.2">
      <c r="A13" s="205" t="s">
        <v>156</v>
      </c>
      <c r="B13" s="205"/>
      <c r="C13" s="205"/>
      <c r="D13" s="205"/>
      <c r="E13" s="205"/>
      <c r="F13" s="205"/>
      <c r="G13" s="205"/>
      <c r="H13" s="205"/>
      <c r="I13" s="205"/>
      <c r="J13" s="205"/>
      <c r="K13" s="205"/>
      <c r="L13" s="205"/>
      <c r="M13" s="205"/>
      <c r="N13" s="205"/>
      <c r="O13" s="205"/>
      <c r="P13" s="205"/>
      <c r="Q13" s="205"/>
      <c r="R13" s="205"/>
      <c r="S13" s="205"/>
      <c r="T13" s="205"/>
      <c r="U13" s="205"/>
    </row>
    <row r="14" spans="1:38" ht="6" customHeight="1" x14ac:dyDescent="0.2">
      <c r="A14" s="205"/>
      <c r="B14" s="205"/>
      <c r="C14" s="205"/>
      <c r="D14" s="205"/>
      <c r="E14" s="205"/>
      <c r="F14" s="205"/>
      <c r="G14" s="205"/>
      <c r="H14" s="205"/>
      <c r="I14" s="205"/>
      <c r="J14" s="205"/>
      <c r="K14" s="205"/>
      <c r="L14" s="205"/>
      <c r="M14" s="205"/>
      <c r="N14" s="205"/>
      <c r="O14" s="205"/>
      <c r="P14" s="205"/>
      <c r="Q14" s="205"/>
      <c r="R14" s="205"/>
      <c r="S14" s="205"/>
      <c r="T14" s="205"/>
      <c r="U14" s="205"/>
      <c r="V14" s="167"/>
      <c r="W14" s="167"/>
      <c r="X14" s="167"/>
      <c r="Y14" s="167"/>
      <c r="Z14" s="167"/>
      <c r="AA14" s="167"/>
      <c r="AB14" s="167"/>
      <c r="AC14" s="167"/>
      <c r="AD14" s="167"/>
      <c r="AE14" s="167"/>
      <c r="AF14" s="167"/>
      <c r="AG14" s="167"/>
      <c r="AH14" s="167"/>
      <c r="AI14" s="167"/>
      <c r="AJ14" s="167"/>
      <c r="AK14" s="167"/>
      <c r="AL14" s="167"/>
    </row>
    <row r="15" spans="1:38" ht="82.5" customHeight="1" x14ac:dyDescent="0.2">
      <c r="A15" s="205" t="s">
        <v>152</v>
      </c>
      <c r="B15" s="205"/>
      <c r="C15" s="205"/>
      <c r="D15" s="205"/>
      <c r="E15" s="205"/>
      <c r="F15" s="205"/>
      <c r="G15" s="205"/>
      <c r="H15" s="205"/>
      <c r="I15" s="205"/>
      <c r="J15" s="205"/>
      <c r="K15" s="205"/>
      <c r="L15" s="205"/>
      <c r="M15" s="205"/>
      <c r="N15" s="205"/>
      <c r="O15" s="205"/>
      <c r="P15" s="205"/>
      <c r="Q15" s="205"/>
      <c r="R15" s="205"/>
      <c r="S15" s="205"/>
      <c r="T15" s="205"/>
      <c r="U15" s="205"/>
    </row>
    <row r="16" spans="1:38" ht="6" customHeight="1" x14ac:dyDescent="0.2">
      <c r="A16" s="205"/>
      <c r="B16" s="205"/>
      <c r="C16" s="205"/>
      <c r="D16" s="205"/>
      <c r="E16" s="205"/>
      <c r="F16" s="205"/>
      <c r="G16" s="205"/>
      <c r="H16" s="205"/>
      <c r="I16" s="205"/>
      <c r="J16" s="205"/>
      <c r="K16" s="205"/>
      <c r="L16" s="205"/>
      <c r="M16" s="205"/>
      <c r="N16" s="205"/>
      <c r="O16" s="205"/>
      <c r="P16" s="205"/>
      <c r="Q16" s="205"/>
      <c r="R16" s="205"/>
      <c r="S16" s="205"/>
      <c r="T16" s="205"/>
      <c r="U16" s="205"/>
    </row>
    <row r="17" spans="1:21" ht="30.75" customHeight="1" x14ac:dyDescent="0.2">
      <c r="A17" s="205" t="s">
        <v>144</v>
      </c>
      <c r="B17" s="205"/>
      <c r="C17" s="205"/>
      <c r="D17" s="205"/>
      <c r="E17" s="205"/>
      <c r="F17" s="205"/>
      <c r="G17" s="205"/>
      <c r="H17" s="205"/>
      <c r="I17" s="205"/>
      <c r="J17" s="205"/>
      <c r="K17" s="205"/>
      <c r="L17" s="205"/>
      <c r="M17" s="205"/>
      <c r="N17" s="205"/>
      <c r="O17" s="205"/>
      <c r="P17" s="205"/>
      <c r="Q17" s="205"/>
      <c r="R17" s="205"/>
      <c r="S17" s="205"/>
      <c r="T17" s="205"/>
      <c r="U17" s="205"/>
    </row>
    <row r="18" spans="1:21" ht="6" customHeight="1" x14ac:dyDescent="0.2">
      <c r="A18" s="205"/>
      <c r="B18" s="205"/>
      <c r="C18" s="205"/>
      <c r="D18" s="205"/>
      <c r="E18" s="205"/>
      <c r="F18" s="205"/>
      <c r="G18" s="205"/>
      <c r="H18" s="205"/>
      <c r="I18" s="205"/>
      <c r="J18" s="205"/>
      <c r="K18" s="205"/>
      <c r="L18" s="205"/>
      <c r="M18" s="205"/>
      <c r="N18" s="205"/>
      <c r="O18" s="205"/>
      <c r="P18" s="205"/>
      <c r="Q18" s="205"/>
      <c r="R18" s="205"/>
      <c r="S18" s="205"/>
      <c r="T18" s="205"/>
      <c r="U18" s="205"/>
    </row>
    <row r="19" spans="1:21" ht="95.25" customHeight="1" x14ac:dyDescent="0.2">
      <c r="A19" s="205" t="s">
        <v>246</v>
      </c>
      <c r="B19" s="205"/>
      <c r="C19" s="205"/>
      <c r="D19" s="205"/>
      <c r="E19" s="205"/>
      <c r="F19" s="205"/>
      <c r="G19" s="205"/>
      <c r="H19" s="205"/>
      <c r="I19" s="205"/>
      <c r="J19" s="205"/>
      <c r="K19" s="205"/>
      <c r="L19" s="205"/>
      <c r="M19" s="205"/>
      <c r="N19" s="205"/>
      <c r="O19" s="205"/>
      <c r="P19" s="205"/>
      <c r="Q19" s="205"/>
      <c r="R19" s="205"/>
      <c r="S19" s="205"/>
      <c r="T19" s="205"/>
      <c r="U19" s="205"/>
    </row>
    <row r="20" spans="1:21" ht="6" customHeight="1" x14ac:dyDescent="0.2">
      <c r="A20" s="163"/>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210"/>
      <c r="B21" s="210"/>
      <c r="C21" s="210"/>
      <c r="D21" s="210"/>
      <c r="E21" s="210"/>
      <c r="F21" s="210"/>
      <c r="G21" s="210"/>
      <c r="H21" s="210"/>
      <c r="I21" s="210"/>
      <c r="J21" s="210"/>
      <c r="K21" s="210"/>
      <c r="L21" s="210"/>
      <c r="M21" s="210"/>
      <c r="N21" s="210"/>
      <c r="O21" s="210"/>
      <c r="P21" s="210"/>
      <c r="Q21" s="210"/>
      <c r="R21" s="210"/>
      <c r="S21" s="210"/>
    </row>
    <row r="22" spans="1:21" ht="11.25" customHeight="1" x14ac:dyDescent="0.2">
      <c r="A22" s="210"/>
      <c r="B22" s="210"/>
      <c r="C22" s="210"/>
      <c r="D22" s="210"/>
      <c r="E22" s="210"/>
      <c r="F22" s="210"/>
      <c r="G22" s="210"/>
      <c r="H22" s="210"/>
      <c r="I22" s="210"/>
      <c r="J22" s="210"/>
      <c r="K22" s="210"/>
      <c r="L22" s="210"/>
      <c r="M22" s="210"/>
      <c r="N22" s="210"/>
      <c r="O22" s="210"/>
      <c r="P22" s="210"/>
      <c r="Q22" s="210"/>
      <c r="R22" s="210"/>
      <c r="S22" s="210"/>
    </row>
    <row r="23" spans="1:21" ht="11.25" customHeight="1" x14ac:dyDescent="0.2">
      <c r="A23" s="211"/>
      <c r="B23" s="211"/>
      <c r="C23" s="211"/>
      <c r="D23" s="211"/>
      <c r="E23" s="211"/>
      <c r="F23" s="211"/>
      <c r="G23" s="211"/>
      <c r="H23" s="211"/>
      <c r="I23" s="211"/>
      <c r="J23" s="211"/>
      <c r="K23" s="211"/>
      <c r="L23" s="211"/>
      <c r="M23" s="211"/>
      <c r="N23" s="211"/>
      <c r="O23" s="211"/>
      <c r="P23" s="211"/>
      <c r="Q23" s="211"/>
      <c r="R23" s="211"/>
      <c r="S23" s="211"/>
      <c r="T23" s="132"/>
      <c r="U23" s="132"/>
    </row>
    <row r="24" spans="1:21" ht="11.25" customHeight="1" x14ac:dyDescent="0.2">
      <c r="A24" s="162"/>
      <c r="B24" s="162"/>
      <c r="C24" s="162"/>
      <c r="D24" s="162"/>
      <c r="E24" s="162"/>
      <c r="F24" s="162"/>
      <c r="G24" s="162"/>
      <c r="H24" s="162"/>
      <c r="I24" s="162"/>
      <c r="J24" s="162"/>
      <c r="K24" s="162"/>
      <c r="L24" s="162"/>
      <c r="M24" s="162"/>
      <c r="N24" s="162"/>
      <c r="O24" s="162"/>
      <c r="P24" s="162"/>
      <c r="Q24" s="162"/>
      <c r="R24" s="162"/>
      <c r="S24" s="162"/>
    </row>
    <row r="25" spans="1:21" ht="11.25" customHeight="1" x14ac:dyDescent="0.2">
      <c r="A25" s="159"/>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210"/>
      <c r="B26" s="210"/>
      <c r="C26" s="210"/>
      <c r="D26" s="210"/>
      <c r="E26" s="210"/>
      <c r="F26" s="210"/>
      <c r="G26" s="210"/>
      <c r="H26" s="210"/>
      <c r="I26" s="210"/>
      <c r="J26" s="210"/>
      <c r="K26" s="210"/>
      <c r="L26" s="210"/>
      <c r="M26" s="210"/>
      <c r="N26" s="210"/>
      <c r="O26" s="210"/>
      <c r="P26" s="210"/>
      <c r="Q26" s="210"/>
      <c r="R26" s="210"/>
      <c r="S26" s="210"/>
    </row>
    <row r="27" spans="1:21" ht="11.25"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1.25" customHeight="1" x14ac:dyDescent="0.2">
      <c r="A28" s="159"/>
      <c r="B28" s="162"/>
      <c r="C28" s="162"/>
      <c r="D28" s="162"/>
      <c r="E28" s="162"/>
      <c r="F28" s="162"/>
      <c r="G28" s="162"/>
      <c r="H28" s="162"/>
      <c r="I28" s="162"/>
      <c r="J28" s="162"/>
      <c r="K28" s="162"/>
      <c r="L28" s="162"/>
      <c r="M28" s="162"/>
      <c r="N28" s="162"/>
      <c r="O28" s="162"/>
      <c r="P28" s="162"/>
      <c r="Q28" s="162"/>
      <c r="R28" s="162"/>
      <c r="S28" s="162"/>
    </row>
    <row r="29" spans="1:21" ht="11.25" customHeight="1" x14ac:dyDescent="0.2">
      <c r="A29" s="210"/>
      <c r="B29" s="210"/>
      <c r="C29" s="210"/>
      <c r="D29" s="210"/>
      <c r="E29" s="210"/>
      <c r="F29" s="210"/>
      <c r="G29" s="210"/>
      <c r="H29" s="210"/>
      <c r="I29" s="210"/>
      <c r="J29" s="210"/>
      <c r="K29" s="210"/>
      <c r="L29" s="210"/>
      <c r="M29" s="210"/>
      <c r="N29" s="210"/>
      <c r="O29" s="210"/>
      <c r="P29" s="210"/>
      <c r="Q29" s="210"/>
      <c r="R29" s="210"/>
      <c r="S29" s="210"/>
    </row>
    <row r="30" spans="1:21" ht="11.25" customHeight="1" x14ac:dyDescent="0.2">
      <c r="A30" s="210"/>
      <c r="B30" s="210"/>
      <c r="C30" s="210"/>
      <c r="D30" s="210"/>
      <c r="E30" s="210"/>
      <c r="F30" s="210"/>
      <c r="G30" s="210"/>
      <c r="H30" s="210"/>
      <c r="I30" s="210"/>
      <c r="J30" s="210"/>
      <c r="K30" s="210"/>
      <c r="L30" s="210"/>
      <c r="M30" s="210"/>
      <c r="N30" s="210"/>
      <c r="O30" s="210"/>
      <c r="P30" s="210"/>
      <c r="Q30" s="210"/>
      <c r="R30" s="210"/>
      <c r="S30" s="210"/>
    </row>
    <row r="31" spans="1:21" ht="11.25" customHeight="1" x14ac:dyDescent="0.2">
      <c r="A31" s="164"/>
      <c r="B31" s="164"/>
      <c r="C31" s="164"/>
      <c r="D31" s="164"/>
      <c r="E31" s="164"/>
      <c r="F31" s="164"/>
      <c r="G31" s="164"/>
      <c r="H31" s="164"/>
      <c r="I31" s="164"/>
      <c r="J31" s="164"/>
      <c r="K31" s="164"/>
      <c r="L31" s="164"/>
      <c r="M31" s="164"/>
      <c r="N31" s="164"/>
      <c r="O31" s="164"/>
      <c r="P31" s="164"/>
      <c r="Q31" s="164"/>
      <c r="R31" s="164"/>
      <c r="S31" s="164"/>
    </row>
    <row r="32" spans="1:21" ht="11.25" customHeight="1" x14ac:dyDescent="0.2">
      <c r="A32" s="159"/>
      <c r="B32" s="162"/>
      <c r="C32" s="162"/>
      <c r="D32" s="162"/>
      <c r="E32" s="162"/>
      <c r="F32" s="162"/>
      <c r="G32" s="162"/>
      <c r="H32" s="162"/>
      <c r="I32" s="162"/>
      <c r="J32" s="162"/>
      <c r="K32" s="162"/>
      <c r="L32" s="162"/>
      <c r="M32" s="162"/>
      <c r="N32" s="162"/>
      <c r="O32" s="162"/>
      <c r="P32" s="162"/>
      <c r="Q32" s="162"/>
      <c r="R32" s="162"/>
      <c r="S32" s="162"/>
    </row>
    <row r="33" spans="1:19" ht="11.25" customHeight="1" x14ac:dyDescent="0.2">
      <c r="A33" s="210"/>
      <c r="B33" s="210"/>
      <c r="C33" s="210"/>
      <c r="D33" s="210"/>
      <c r="E33" s="210"/>
      <c r="F33" s="210"/>
      <c r="G33" s="210"/>
      <c r="H33" s="210"/>
      <c r="I33" s="210"/>
      <c r="J33" s="210"/>
      <c r="K33" s="210"/>
      <c r="L33" s="210"/>
      <c r="M33" s="210"/>
      <c r="N33" s="210"/>
      <c r="O33" s="210"/>
      <c r="P33" s="210"/>
      <c r="Q33" s="210"/>
      <c r="R33" s="210"/>
      <c r="S33" s="210"/>
    </row>
    <row r="34" spans="1:19" ht="11.25" customHeight="1" x14ac:dyDescent="0.2">
      <c r="A34" s="210"/>
      <c r="B34" s="210"/>
      <c r="C34" s="210"/>
      <c r="D34" s="210"/>
      <c r="E34" s="210"/>
      <c r="F34" s="210"/>
      <c r="G34" s="210"/>
      <c r="H34" s="210"/>
      <c r="I34" s="210"/>
      <c r="J34" s="210"/>
      <c r="K34" s="210"/>
      <c r="L34" s="210"/>
      <c r="M34" s="210"/>
      <c r="N34" s="210"/>
      <c r="O34" s="210"/>
      <c r="P34" s="210"/>
      <c r="Q34" s="210"/>
      <c r="R34" s="210"/>
      <c r="S34" s="210"/>
    </row>
    <row r="35" spans="1:19" ht="11.25" customHeight="1" x14ac:dyDescent="0.2">
      <c r="A35" s="210"/>
      <c r="B35" s="210"/>
      <c r="C35" s="210"/>
      <c r="D35" s="210"/>
      <c r="E35" s="210"/>
      <c r="F35" s="210"/>
      <c r="G35" s="210"/>
      <c r="H35" s="210"/>
      <c r="I35" s="210"/>
      <c r="J35" s="210"/>
      <c r="K35" s="210"/>
      <c r="L35" s="210"/>
      <c r="M35" s="210"/>
      <c r="N35" s="210"/>
      <c r="O35" s="210"/>
      <c r="P35" s="210"/>
      <c r="Q35" s="210"/>
      <c r="R35" s="210"/>
      <c r="S35" s="210"/>
    </row>
    <row r="36" spans="1:19" ht="11.25" customHeight="1" x14ac:dyDescent="0.2">
      <c r="A36" s="210"/>
      <c r="B36" s="210"/>
      <c r="C36" s="210"/>
      <c r="D36" s="210"/>
      <c r="E36" s="210"/>
      <c r="F36" s="210"/>
      <c r="G36" s="210"/>
      <c r="H36" s="210"/>
      <c r="I36" s="210"/>
      <c r="J36" s="210"/>
      <c r="K36" s="210"/>
      <c r="L36" s="210"/>
      <c r="M36" s="210"/>
      <c r="N36" s="210"/>
      <c r="O36" s="210"/>
      <c r="P36" s="210"/>
      <c r="Q36" s="210"/>
      <c r="R36" s="210"/>
      <c r="S36" s="210"/>
    </row>
    <row r="37" spans="1:19" ht="11.25" customHeight="1" x14ac:dyDescent="0.2">
      <c r="A37" s="210"/>
      <c r="B37" s="210"/>
      <c r="C37" s="210"/>
      <c r="D37" s="210"/>
      <c r="E37" s="210"/>
      <c r="F37" s="210"/>
      <c r="G37" s="210"/>
      <c r="H37" s="210"/>
      <c r="I37" s="210"/>
      <c r="J37" s="210"/>
      <c r="K37" s="210"/>
      <c r="L37" s="210"/>
      <c r="M37" s="210"/>
      <c r="N37" s="210"/>
      <c r="O37" s="210"/>
      <c r="P37" s="210"/>
      <c r="Q37" s="210"/>
      <c r="R37" s="210"/>
      <c r="S37" s="210"/>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5"/>
    </row>
    <row r="55" spans="3:3" ht="11.25" customHeight="1" x14ac:dyDescent="0.2">
      <c r="C55" s="166"/>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 ref="A17:U17"/>
    <mergeCell ref="A18:U18"/>
    <mergeCell ref="A19:U19"/>
    <mergeCell ref="A7:U7"/>
    <mergeCell ref="A9:U9"/>
    <mergeCell ref="A11:U11"/>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8" t="s">
        <v>95</v>
      </c>
      <c r="B1" s="208"/>
      <c r="C1" s="208"/>
      <c r="D1" s="208"/>
      <c r="E1" s="208"/>
      <c r="F1" s="208"/>
      <c r="G1" s="208"/>
      <c r="H1" s="208"/>
      <c r="I1" s="208"/>
      <c r="J1" s="208"/>
      <c r="K1" s="208"/>
      <c r="L1" s="208"/>
      <c r="M1" s="208"/>
      <c r="N1" s="208"/>
      <c r="O1" s="208"/>
      <c r="P1" s="208"/>
      <c r="Q1" s="208"/>
      <c r="R1" s="208"/>
      <c r="S1" s="208"/>
      <c r="T1" s="208"/>
      <c r="U1" s="209"/>
    </row>
    <row r="2" spans="1:21" ht="11.25" customHeight="1" x14ac:dyDescent="0.2">
      <c r="A2" s="162"/>
      <c r="B2" s="162"/>
      <c r="C2" s="162"/>
      <c r="D2" s="162"/>
      <c r="E2" s="162"/>
      <c r="F2" s="162"/>
      <c r="G2" s="162"/>
      <c r="H2" s="162"/>
      <c r="I2" s="162"/>
      <c r="J2" s="162"/>
      <c r="K2" s="162"/>
      <c r="L2" s="162"/>
      <c r="M2" s="162"/>
      <c r="N2" s="162"/>
      <c r="O2" s="162"/>
      <c r="P2" s="162"/>
      <c r="Q2" s="162"/>
      <c r="R2" s="162"/>
      <c r="S2" s="162"/>
    </row>
    <row r="3" spans="1:21" ht="15.75" customHeight="1" x14ac:dyDescent="0.2">
      <c r="A3" s="129" t="s">
        <v>106</v>
      </c>
      <c r="B3" s="159"/>
      <c r="C3" s="159"/>
      <c r="D3" s="159"/>
      <c r="E3" s="159"/>
      <c r="F3" s="159"/>
      <c r="G3" s="159"/>
      <c r="H3" s="159"/>
      <c r="I3" s="159"/>
      <c r="J3" s="159"/>
      <c r="K3" s="159"/>
      <c r="L3" s="159"/>
      <c r="M3" s="159"/>
      <c r="N3" s="159"/>
      <c r="O3" s="159"/>
      <c r="P3" s="159"/>
      <c r="Q3" s="159"/>
      <c r="R3" s="159"/>
      <c r="S3" s="159"/>
    </row>
    <row r="4" spans="1:21" ht="18" customHeight="1" x14ac:dyDescent="0.2">
      <c r="A4" s="205" t="s">
        <v>105</v>
      </c>
      <c r="B4" s="205"/>
      <c r="C4" s="205"/>
      <c r="D4" s="205"/>
      <c r="E4" s="205"/>
      <c r="F4" s="205"/>
      <c r="G4" s="205"/>
      <c r="H4" s="205"/>
      <c r="I4" s="205"/>
      <c r="J4" s="205"/>
      <c r="K4" s="205"/>
      <c r="L4" s="205"/>
      <c r="M4" s="205"/>
      <c r="N4" s="205"/>
      <c r="O4" s="205"/>
      <c r="P4" s="205"/>
      <c r="Q4" s="205"/>
      <c r="R4" s="205"/>
      <c r="S4" s="205"/>
      <c r="T4" s="206"/>
      <c r="U4" s="206"/>
    </row>
    <row r="5" spans="1:21" ht="6" customHeight="1" x14ac:dyDescent="0.2">
      <c r="A5" s="164"/>
      <c r="B5" s="164"/>
      <c r="C5" s="164"/>
      <c r="D5" s="164"/>
      <c r="E5" s="164"/>
      <c r="F5" s="164"/>
      <c r="G5" s="164"/>
      <c r="H5" s="164"/>
      <c r="I5" s="164"/>
      <c r="J5" s="164"/>
      <c r="K5" s="164"/>
      <c r="L5" s="164"/>
      <c r="M5" s="164"/>
      <c r="N5" s="164"/>
      <c r="O5" s="164"/>
      <c r="P5" s="164"/>
      <c r="Q5" s="164"/>
      <c r="R5" s="164"/>
      <c r="S5" s="164"/>
    </row>
    <row r="6" spans="1:21" ht="15.75" customHeight="1" x14ac:dyDescent="0.2">
      <c r="A6" s="129" t="s">
        <v>110</v>
      </c>
      <c r="B6" s="162"/>
      <c r="C6" s="162"/>
      <c r="D6" s="162"/>
      <c r="E6" s="162"/>
      <c r="F6" s="162"/>
      <c r="G6" s="162"/>
      <c r="H6" s="162"/>
      <c r="I6" s="162"/>
      <c r="J6" s="162"/>
      <c r="K6" s="162"/>
      <c r="L6" s="162"/>
      <c r="M6" s="162"/>
      <c r="N6" s="162"/>
      <c r="O6" s="162"/>
      <c r="P6" s="162"/>
      <c r="Q6" s="162"/>
      <c r="R6" s="162"/>
      <c r="S6" s="162"/>
    </row>
    <row r="7" spans="1:21" ht="6" customHeight="1" x14ac:dyDescent="0.2">
      <c r="A7" s="129"/>
      <c r="B7" s="162"/>
      <c r="C7" s="162"/>
      <c r="D7" s="162"/>
      <c r="E7" s="162"/>
      <c r="F7" s="162"/>
      <c r="G7" s="162"/>
      <c r="H7" s="162"/>
      <c r="I7" s="162"/>
      <c r="J7" s="162"/>
      <c r="K7" s="162"/>
      <c r="L7" s="162"/>
      <c r="M7" s="162"/>
      <c r="N7" s="162"/>
      <c r="O7" s="162"/>
      <c r="P7" s="162"/>
      <c r="Q7" s="162"/>
      <c r="R7" s="162"/>
      <c r="S7" s="162"/>
    </row>
    <row r="8" spans="1:21" ht="42.75" customHeight="1" x14ac:dyDescent="0.2">
      <c r="A8" s="205" t="s">
        <v>114</v>
      </c>
      <c r="B8" s="205"/>
      <c r="C8" s="205"/>
      <c r="D8" s="205"/>
      <c r="E8" s="205"/>
      <c r="F8" s="205"/>
      <c r="G8" s="205"/>
      <c r="H8" s="205"/>
      <c r="I8" s="205"/>
      <c r="J8" s="205"/>
      <c r="K8" s="205"/>
      <c r="L8" s="205"/>
      <c r="M8" s="205"/>
      <c r="N8" s="205"/>
      <c r="O8" s="205"/>
      <c r="P8" s="205"/>
      <c r="Q8" s="205"/>
      <c r="R8" s="205"/>
      <c r="S8" s="205"/>
      <c r="T8" s="206"/>
      <c r="U8" s="206"/>
    </row>
    <row r="9" spans="1:21" ht="6" customHeight="1" x14ac:dyDescent="0.2">
      <c r="A9" s="205"/>
      <c r="B9" s="205"/>
      <c r="C9" s="205"/>
      <c r="D9" s="205"/>
      <c r="E9" s="205"/>
      <c r="F9" s="205"/>
      <c r="G9" s="205"/>
      <c r="H9" s="205"/>
      <c r="I9" s="205"/>
      <c r="J9" s="205"/>
      <c r="K9" s="205"/>
      <c r="L9" s="205"/>
      <c r="M9" s="205"/>
      <c r="N9" s="205"/>
      <c r="O9" s="205"/>
      <c r="P9" s="205"/>
      <c r="Q9" s="205"/>
      <c r="R9" s="205"/>
      <c r="S9" s="205"/>
      <c r="T9" s="206"/>
      <c r="U9" s="206"/>
    </row>
    <row r="10" spans="1:21" ht="42.75" customHeight="1" x14ac:dyDescent="0.2">
      <c r="A10" s="205" t="s">
        <v>108</v>
      </c>
      <c r="B10" s="205"/>
      <c r="C10" s="205"/>
      <c r="D10" s="205"/>
      <c r="E10" s="205"/>
      <c r="F10" s="205"/>
      <c r="G10" s="205"/>
      <c r="H10" s="205"/>
      <c r="I10" s="205"/>
      <c r="J10" s="205"/>
      <c r="K10" s="205"/>
      <c r="L10" s="205"/>
      <c r="M10" s="205"/>
      <c r="N10" s="205"/>
      <c r="O10" s="205"/>
      <c r="P10" s="205"/>
      <c r="Q10" s="205"/>
      <c r="R10" s="205"/>
      <c r="S10" s="205"/>
      <c r="T10" s="206"/>
      <c r="U10" s="206"/>
    </row>
    <row r="11" spans="1:21" ht="6" customHeight="1" x14ac:dyDescent="0.2">
      <c r="A11" s="205"/>
      <c r="B11" s="205"/>
      <c r="C11" s="205"/>
      <c r="D11" s="205"/>
      <c r="E11" s="205"/>
      <c r="F11" s="205"/>
      <c r="G11" s="205"/>
      <c r="H11" s="205"/>
      <c r="I11" s="205"/>
      <c r="J11" s="205"/>
      <c r="K11" s="205"/>
      <c r="L11" s="205"/>
      <c r="M11" s="205"/>
      <c r="N11" s="205"/>
      <c r="O11" s="205"/>
      <c r="P11" s="205"/>
      <c r="Q11" s="205"/>
      <c r="R11" s="205"/>
      <c r="S11" s="205"/>
      <c r="T11" s="206"/>
      <c r="U11" s="206"/>
    </row>
    <row r="12" spans="1:21" ht="40.5" customHeight="1" x14ac:dyDescent="0.2">
      <c r="A12" s="205" t="s">
        <v>238</v>
      </c>
      <c r="B12" s="205"/>
      <c r="C12" s="205"/>
      <c r="D12" s="205"/>
      <c r="E12" s="205"/>
      <c r="F12" s="205"/>
      <c r="G12" s="205"/>
      <c r="H12" s="205"/>
      <c r="I12" s="205"/>
      <c r="J12" s="205"/>
      <c r="K12" s="205"/>
      <c r="L12" s="205"/>
      <c r="M12" s="205"/>
      <c r="N12" s="205"/>
      <c r="O12" s="205"/>
      <c r="P12" s="205"/>
      <c r="Q12" s="205"/>
      <c r="R12" s="205"/>
      <c r="S12" s="205"/>
      <c r="T12" s="206"/>
      <c r="U12" s="206"/>
    </row>
    <row r="13" spans="1:21" ht="6" customHeight="1" x14ac:dyDescent="0.2">
      <c r="A13" s="205"/>
      <c r="B13" s="205"/>
      <c r="C13" s="205"/>
      <c r="D13" s="205"/>
      <c r="E13" s="205"/>
      <c r="F13" s="205"/>
      <c r="G13" s="205"/>
      <c r="H13" s="205"/>
      <c r="I13" s="205"/>
      <c r="J13" s="205"/>
      <c r="K13" s="205"/>
      <c r="L13" s="205"/>
      <c r="M13" s="205"/>
      <c r="N13" s="205"/>
      <c r="O13" s="205"/>
      <c r="P13" s="205"/>
      <c r="Q13" s="205"/>
      <c r="R13" s="205"/>
      <c r="S13" s="205"/>
      <c r="T13" s="206"/>
      <c r="U13" s="206"/>
    </row>
    <row r="14" spans="1:21" ht="18" customHeight="1" x14ac:dyDescent="0.2">
      <c r="A14" s="205" t="s">
        <v>109</v>
      </c>
      <c r="B14" s="205"/>
      <c r="C14" s="205"/>
      <c r="D14" s="205"/>
      <c r="E14" s="205"/>
      <c r="F14" s="205"/>
      <c r="G14" s="205"/>
      <c r="H14" s="205"/>
      <c r="I14" s="205"/>
      <c r="J14" s="205"/>
      <c r="K14" s="205"/>
      <c r="L14" s="205"/>
      <c r="M14" s="205"/>
      <c r="N14" s="205"/>
      <c r="O14" s="205"/>
      <c r="P14" s="205"/>
      <c r="Q14" s="205"/>
      <c r="R14" s="205"/>
      <c r="S14" s="205"/>
      <c r="T14" s="206"/>
      <c r="U14" s="206"/>
    </row>
    <row r="15" spans="1:21" ht="6" customHeight="1" x14ac:dyDescent="0.2">
      <c r="A15" s="205"/>
      <c r="B15" s="205"/>
      <c r="C15" s="205"/>
      <c r="D15" s="205"/>
      <c r="E15" s="205"/>
      <c r="F15" s="205"/>
      <c r="G15" s="205"/>
      <c r="H15" s="205"/>
      <c r="I15" s="205"/>
      <c r="J15" s="205"/>
      <c r="K15" s="205"/>
      <c r="L15" s="205"/>
      <c r="M15" s="205"/>
      <c r="N15" s="205"/>
      <c r="O15" s="205"/>
      <c r="P15" s="205"/>
      <c r="Q15" s="205"/>
      <c r="R15" s="205"/>
      <c r="S15" s="205"/>
      <c r="T15" s="206"/>
      <c r="U15" s="206"/>
    </row>
    <row r="16" spans="1:21" ht="18" customHeight="1" x14ac:dyDescent="0.2">
      <c r="A16" s="205" t="s">
        <v>154</v>
      </c>
      <c r="B16" s="205"/>
      <c r="C16" s="205"/>
      <c r="D16" s="205"/>
      <c r="E16" s="205"/>
      <c r="F16" s="205"/>
      <c r="G16" s="205"/>
      <c r="H16" s="205"/>
      <c r="I16" s="205"/>
      <c r="J16" s="205"/>
      <c r="K16" s="205"/>
      <c r="L16" s="205"/>
      <c r="M16" s="205"/>
      <c r="N16" s="205"/>
      <c r="O16" s="205"/>
      <c r="P16" s="205"/>
      <c r="Q16" s="205"/>
      <c r="R16" s="205"/>
      <c r="S16" s="205"/>
      <c r="T16" s="206"/>
      <c r="U16" s="206"/>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row>
    <row r="18" spans="1:21" ht="15.75" customHeight="1" x14ac:dyDescent="0.2">
      <c r="A18" s="129" t="s">
        <v>98</v>
      </c>
      <c r="B18" s="163"/>
      <c r="C18" s="163"/>
      <c r="D18" s="163"/>
      <c r="E18" s="163"/>
      <c r="F18" s="163"/>
      <c r="G18" s="163"/>
      <c r="H18" s="163"/>
      <c r="I18" s="163"/>
      <c r="J18" s="163"/>
      <c r="K18" s="163"/>
      <c r="L18" s="163"/>
      <c r="M18" s="163"/>
      <c r="N18" s="163"/>
      <c r="O18" s="163"/>
      <c r="P18" s="163"/>
      <c r="Q18" s="163"/>
      <c r="R18" s="163"/>
      <c r="S18" s="163"/>
    </row>
    <row r="19" spans="1:21" ht="6" customHeight="1" x14ac:dyDescent="0.2">
      <c r="A19" s="129"/>
      <c r="B19" s="163"/>
      <c r="C19" s="163"/>
      <c r="D19" s="163"/>
      <c r="E19" s="163"/>
      <c r="F19" s="163"/>
      <c r="G19" s="163"/>
      <c r="H19" s="163"/>
      <c r="I19" s="163"/>
      <c r="J19" s="163"/>
      <c r="K19" s="163"/>
      <c r="L19" s="163"/>
      <c r="M19" s="163"/>
      <c r="N19" s="163"/>
      <c r="O19" s="163"/>
      <c r="P19" s="163"/>
      <c r="Q19" s="163"/>
      <c r="R19" s="163"/>
      <c r="S19" s="163"/>
    </row>
    <row r="20" spans="1:21" ht="30" customHeight="1" x14ac:dyDescent="0.2">
      <c r="A20" s="205" t="s">
        <v>233</v>
      </c>
      <c r="B20" s="205"/>
      <c r="C20" s="205"/>
      <c r="D20" s="205"/>
      <c r="E20" s="205"/>
      <c r="F20" s="205"/>
      <c r="G20" s="205"/>
      <c r="H20" s="205"/>
      <c r="I20" s="205"/>
      <c r="J20" s="205"/>
      <c r="K20" s="205"/>
      <c r="L20" s="205"/>
      <c r="M20" s="205"/>
      <c r="N20" s="205"/>
      <c r="O20" s="205"/>
      <c r="P20" s="205"/>
      <c r="Q20" s="205"/>
      <c r="R20" s="205"/>
      <c r="S20" s="205"/>
      <c r="T20" s="206"/>
      <c r="U20" s="206"/>
    </row>
    <row r="21" spans="1:21" ht="6"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8" customHeight="1" x14ac:dyDescent="0.2">
      <c r="A22" s="129" t="s">
        <v>107</v>
      </c>
      <c r="B22" s="162"/>
      <c r="C22" s="162"/>
      <c r="D22" s="162"/>
      <c r="E22" s="162"/>
      <c r="F22" s="162"/>
      <c r="G22" s="162"/>
      <c r="H22" s="162"/>
      <c r="I22" s="162"/>
      <c r="J22" s="162"/>
      <c r="K22" s="162"/>
      <c r="L22" s="162"/>
      <c r="M22" s="162"/>
      <c r="N22" s="162"/>
      <c r="O22" s="162"/>
      <c r="P22" s="162"/>
      <c r="Q22" s="162"/>
      <c r="R22" s="162"/>
      <c r="S22" s="162"/>
    </row>
    <row r="23" spans="1:21" ht="6" customHeight="1" x14ac:dyDescent="0.2">
      <c r="A23" s="159"/>
      <c r="B23" s="162"/>
      <c r="C23" s="162"/>
      <c r="D23" s="162"/>
      <c r="E23" s="162"/>
      <c r="F23" s="162"/>
      <c r="G23" s="162"/>
      <c r="H23" s="162"/>
      <c r="I23" s="162"/>
      <c r="J23" s="162"/>
      <c r="K23" s="162"/>
      <c r="L23" s="162"/>
      <c r="M23" s="162"/>
      <c r="N23" s="162"/>
      <c r="O23" s="162"/>
      <c r="P23" s="162"/>
      <c r="Q23" s="162"/>
      <c r="R23" s="162"/>
      <c r="S23" s="162"/>
    </row>
    <row r="24" spans="1:21" ht="71.25" customHeight="1" x14ac:dyDescent="0.2">
      <c r="A24" s="205" t="s">
        <v>153</v>
      </c>
      <c r="B24" s="205"/>
      <c r="C24" s="205"/>
      <c r="D24" s="205"/>
      <c r="E24" s="205"/>
      <c r="F24" s="205"/>
      <c r="G24" s="205"/>
      <c r="H24" s="205"/>
      <c r="I24" s="205"/>
      <c r="J24" s="205"/>
      <c r="K24" s="205"/>
      <c r="L24" s="205"/>
      <c r="M24" s="205"/>
      <c r="N24" s="205"/>
      <c r="O24" s="205"/>
      <c r="P24" s="205"/>
      <c r="Q24" s="205"/>
      <c r="R24" s="205"/>
      <c r="S24" s="205"/>
      <c r="T24" s="206"/>
      <c r="U24" s="206"/>
    </row>
    <row r="25" spans="1:21" ht="6" customHeight="1" x14ac:dyDescent="0.2">
      <c r="A25" s="205"/>
      <c r="B25" s="205"/>
      <c r="C25" s="205"/>
      <c r="D25" s="205"/>
      <c r="E25" s="205"/>
      <c r="F25" s="205"/>
      <c r="G25" s="205"/>
      <c r="H25" s="205"/>
      <c r="I25" s="205"/>
      <c r="J25" s="205"/>
      <c r="K25" s="205"/>
      <c r="L25" s="205"/>
      <c r="M25" s="205"/>
      <c r="N25" s="205"/>
      <c r="O25" s="205"/>
      <c r="P25" s="205"/>
      <c r="Q25" s="205"/>
      <c r="R25" s="205"/>
      <c r="S25" s="205"/>
      <c r="T25" s="206"/>
      <c r="U25" s="206"/>
    </row>
    <row r="26" spans="1:21" ht="68.25" customHeight="1" x14ac:dyDescent="0.2">
      <c r="A26" s="205" t="s">
        <v>240</v>
      </c>
      <c r="B26" s="205"/>
      <c r="C26" s="205"/>
      <c r="D26" s="205"/>
      <c r="E26" s="205"/>
      <c r="F26" s="205"/>
      <c r="G26" s="205"/>
      <c r="H26" s="205"/>
      <c r="I26" s="205"/>
      <c r="J26" s="205"/>
      <c r="K26" s="205"/>
      <c r="L26" s="205"/>
      <c r="M26" s="205"/>
      <c r="N26" s="205"/>
      <c r="O26" s="205"/>
      <c r="P26" s="205"/>
      <c r="Q26" s="205"/>
      <c r="R26" s="205"/>
      <c r="S26" s="205"/>
      <c r="T26" s="206"/>
      <c r="U26" s="206"/>
    </row>
    <row r="27" spans="1:21" ht="6" customHeight="1" x14ac:dyDescent="0.2">
      <c r="A27" s="164"/>
      <c r="B27" s="164"/>
      <c r="C27" s="164"/>
      <c r="D27" s="164"/>
      <c r="E27" s="164"/>
      <c r="F27" s="164"/>
      <c r="G27" s="164"/>
      <c r="H27" s="164"/>
      <c r="I27" s="164"/>
      <c r="J27" s="164"/>
      <c r="K27" s="164"/>
      <c r="L27" s="164"/>
      <c r="M27" s="164"/>
      <c r="N27" s="164"/>
      <c r="O27" s="164"/>
      <c r="P27" s="164"/>
      <c r="Q27" s="164"/>
      <c r="R27" s="164"/>
      <c r="S27" s="164"/>
    </row>
    <row r="28" spans="1:21" ht="18" customHeight="1" x14ac:dyDescent="0.2">
      <c r="A28" s="129" t="s">
        <v>97</v>
      </c>
      <c r="B28" s="162"/>
      <c r="C28" s="162"/>
      <c r="D28" s="162"/>
      <c r="E28" s="162"/>
      <c r="F28" s="162"/>
      <c r="G28" s="162"/>
      <c r="H28" s="162"/>
      <c r="I28" s="162"/>
      <c r="J28" s="162"/>
      <c r="K28" s="162"/>
      <c r="L28" s="162"/>
      <c r="M28" s="162"/>
      <c r="N28" s="162"/>
      <c r="O28" s="162"/>
      <c r="P28" s="162"/>
      <c r="Q28" s="162"/>
      <c r="R28" s="162"/>
      <c r="S28" s="162"/>
    </row>
    <row r="29" spans="1:21" ht="6" customHeight="1" x14ac:dyDescent="0.2">
      <c r="A29" s="129"/>
      <c r="B29" s="162"/>
      <c r="C29" s="162"/>
      <c r="D29" s="162"/>
      <c r="E29" s="162"/>
      <c r="F29" s="162"/>
      <c r="G29" s="162"/>
      <c r="H29" s="162"/>
      <c r="I29" s="162"/>
      <c r="J29" s="162"/>
      <c r="K29" s="162"/>
      <c r="L29" s="162"/>
      <c r="M29" s="162"/>
      <c r="N29" s="162"/>
      <c r="O29" s="162"/>
      <c r="P29" s="162"/>
      <c r="Q29" s="162"/>
      <c r="R29" s="162"/>
      <c r="S29" s="162"/>
    </row>
    <row r="30" spans="1:21" ht="18" customHeight="1" x14ac:dyDescent="0.2">
      <c r="A30" s="205" t="s">
        <v>168</v>
      </c>
      <c r="B30" s="205"/>
      <c r="C30" s="205"/>
      <c r="D30" s="205"/>
      <c r="E30" s="205"/>
      <c r="F30" s="205"/>
      <c r="G30" s="205"/>
      <c r="H30" s="205"/>
      <c r="I30" s="205"/>
      <c r="J30" s="205"/>
      <c r="K30" s="205"/>
      <c r="L30" s="205"/>
      <c r="M30" s="205"/>
      <c r="N30" s="205"/>
      <c r="O30" s="205"/>
      <c r="P30" s="205"/>
      <c r="Q30" s="205"/>
      <c r="R30" s="205"/>
      <c r="S30" s="205"/>
      <c r="T30" s="206"/>
      <c r="U30" s="206"/>
    </row>
    <row r="31" spans="1:21" ht="6" customHeight="1" x14ac:dyDescent="0.2">
      <c r="A31" s="205"/>
      <c r="B31" s="205"/>
      <c r="C31" s="205"/>
      <c r="D31" s="205"/>
      <c r="E31" s="205"/>
      <c r="F31" s="205"/>
      <c r="G31" s="205"/>
      <c r="H31" s="205"/>
      <c r="I31" s="205"/>
      <c r="J31" s="205"/>
      <c r="K31" s="205"/>
      <c r="L31" s="205"/>
      <c r="M31" s="205"/>
      <c r="N31" s="205"/>
      <c r="O31" s="205"/>
      <c r="P31" s="205"/>
      <c r="Q31" s="205"/>
      <c r="R31" s="205"/>
      <c r="S31" s="205"/>
      <c r="T31" s="206"/>
      <c r="U31" s="206"/>
    </row>
    <row r="32" spans="1:21" ht="18" customHeight="1" x14ac:dyDescent="0.2">
      <c r="A32" s="205" t="s">
        <v>155</v>
      </c>
      <c r="B32" s="205"/>
      <c r="C32" s="205"/>
      <c r="D32" s="205"/>
      <c r="E32" s="205"/>
      <c r="F32" s="205"/>
      <c r="G32" s="205"/>
      <c r="H32" s="205"/>
      <c r="I32" s="205"/>
      <c r="J32" s="205"/>
      <c r="K32" s="205"/>
      <c r="L32" s="205"/>
      <c r="M32" s="205"/>
      <c r="N32" s="205"/>
      <c r="O32" s="205"/>
      <c r="P32" s="205"/>
      <c r="Q32" s="205"/>
      <c r="R32" s="205"/>
      <c r="S32" s="205"/>
      <c r="T32" s="206"/>
      <c r="U32" s="206"/>
    </row>
    <row r="33" spans="1:21" ht="6" customHeight="1" x14ac:dyDescent="0.2">
      <c r="A33" s="205"/>
      <c r="B33" s="205"/>
      <c r="C33" s="205"/>
      <c r="D33" s="205"/>
      <c r="E33" s="205"/>
      <c r="F33" s="205"/>
      <c r="G33" s="205"/>
      <c r="H33" s="205"/>
      <c r="I33" s="205"/>
      <c r="J33" s="205"/>
      <c r="K33" s="205"/>
      <c r="L33" s="205"/>
      <c r="M33" s="205"/>
      <c r="N33" s="205"/>
      <c r="O33" s="205"/>
      <c r="P33" s="205"/>
      <c r="Q33" s="205"/>
      <c r="R33" s="205"/>
      <c r="S33" s="205"/>
      <c r="T33" s="206"/>
      <c r="U33" s="206"/>
    </row>
    <row r="34" spans="1:21" ht="28.5" customHeight="1" x14ac:dyDescent="0.2">
      <c r="A34" s="205" t="s">
        <v>103</v>
      </c>
      <c r="B34" s="205"/>
      <c r="C34" s="205"/>
      <c r="D34" s="205"/>
      <c r="E34" s="205"/>
      <c r="F34" s="205"/>
      <c r="G34" s="205"/>
      <c r="H34" s="205"/>
      <c r="I34" s="205"/>
      <c r="J34" s="205"/>
      <c r="K34" s="205"/>
      <c r="L34" s="205"/>
      <c r="M34" s="205"/>
      <c r="N34" s="205"/>
      <c r="O34" s="205"/>
      <c r="P34" s="205"/>
      <c r="Q34" s="205"/>
      <c r="R34" s="205"/>
      <c r="S34" s="205"/>
      <c r="T34" s="206"/>
      <c r="U34" s="206"/>
    </row>
    <row r="35" spans="1:21" ht="6" customHeight="1" x14ac:dyDescent="0.2">
      <c r="A35" s="205"/>
      <c r="B35" s="205"/>
      <c r="C35" s="205"/>
      <c r="D35" s="205"/>
      <c r="E35" s="205"/>
      <c r="F35" s="205"/>
      <c r="G35" s="205"/>
      <c r="H35" s="205"/>
      <c r="I35" s="205"/>
      <c r="J35" s="205"/>
      <c r="K35" s="205"/>
      <c r="L35" s="205"/>
      <c r="M35" s="205"/>
      <c r="N35" s="205"/>
      <c r="O35" s="205"/>
      <c r="P35" s="205"/>
      <c r="Q35" s="205"/>
      <c r="R35" s="205"/>
      <c r="S35" s="205"/>
      <c r="T35" s="206"/>
      <c r="U35" s="206"/>
    </row>
    <row r="36" spans="1:21" ht="18" customHeight="1" x14ac:dyDescent="0.2">
      <c r="A36" s="205" t="s">
        <v>104</v>
      </c>
      <c r="B36" s="205"/>
      <c r="C36" s="205"/>
      <c r="D36" s="205"/>
      <c r="E36" s="205"/>
      <c r="F36" s="205"/>
      <c r="G36" s="205"/>
      <c r="H36" s="205"/>
      <c r="I36" s="205"/>
      <c r="J36" s="205"/>
      <c r="K36" s="205"/>
      <c r="L36" s="205"/>
      <c r="M36" s="205"/>
      <c r="N36" s="205"/>
      <c r="O36" s="205"/>
      <c r="P36" s="205"/>
      <c r="Q36" s="205"/>
      <c r="R36" s="205"/>
      <c r="S36" s="205"/>
      <c r="T36" s="206"/>
      <c r="U36" s="206"/>
    </row>
    <row r="37" spans="1:21" ht="6" customHeight="1" x14ac:dyDescent="0.2">
      <c r="A37" s="205"/>
      <c r="B37" s="205"/>
      <c r="C37" s="205"/>
      <c r="D37" s="205"/>
      <c r="E37" s="205"/>
      <c r="F37" s="205"/>
      <c r="G37" s="205"/>
      <c r="H37" s="205"/>
      <c r="I37" s="205"/>
      <c r="J37" s="205"/>
      <c r="K37" s="205"/>
      <c r="L37" s="205"/>
      <c r="M37" s="205"/>
      <c r="N37" s="205"/>
      <c r="O37" s="205"/>
      <c r="P37" s="205"/>
      <c r="Q37" s="205"/>
      <c r="R37" s="205"/>
      <c r="S37" s="205"/>
      <c r="T37" s="206"/>
      <c r="U37" s="206"/>
    </row>
    <row r="38" spans="1:21" ht="28.5" customHeight="1" x14ac:dyDescent="0.2">
      <c r="A38" s="205" t="s">
        <v>113</v>
      </c>
      <c r="B38" s="205"/>
      <c r="C38" s="205"/>
      <c r="D38" s="205"/>
      <c r="E38" s="205"/>
      <c r="F38" s="205"/>
      <c r="G38" s="205"/>
      <c r="H38" s="205"/>
      <c r="I38" s="205"/>
      <c r="J38" s="205"/>
      <c r="K38" s="205"/>
      <c r="L38" s="205"/>
      <c r="M38" s="205"/>
      <c r="N38" s="205"/>
      <c r="O38" s="205"/>
      <c r="P38" s="205"/>
      <c r="Q38" s="205"/>
      <c r="R38" s="205"/>
      <c r="S38" s="205"/>
      <c r="T38" s="206"/>
      <c r="U38" s="206"/>
    </row>
    <row r="39" spans="1:21" ht="11.2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5"/>
    </row>
    <row r="56" spans="3:3" ht="11.25" customHeight="1" x14ac:dyDescent="0.2">
      <c r="C56" s="166"/>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4:U34"/>
    <mergeCell ref="A35:U35"/>
    <mergeCell ref="A36:U36"/>
    <mergeCell ref="A24:U24"/>
    <mergeCell ref="A25:U25"/>
    <mergeCell ref="A26:U26"/>
    <mergeCell ref="A30:U30"/>
    <mergeCell ref="A31:U31"/>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8" t="s">
        <v>99</v>
      </c>
      <c r="B1" s="212"/>
      <c r="C1" s="212"/>
      <c r="D1" s="212"/>
      <c r="E1" s="212"/>
      <c r="F1" s="212"/>
      <c r="G1" s="212"/>
      <c r="H1" s="212"/>
      <c r="I1" s="212"/>
      <c r="J1" s="212"/>
      <c r="K1" s="212"/>
      <c r="L1" s="212"/>
      <c r="M1" s="212"/>
      <c r="N1" s="212"/>
      <c r="O1" s="212"/>
      <c r="P1" s="212"/>
      <c r="Q1" s="212"/>
      <c r="R1" s="212"/>
      <c r="S1" s="212"/>
    </row>
    <row r="2" spans="1:19" ht="6" customHeight="1" x14ac:dyDescent="0.2">
      <c r="A2" s="207"/>
      <c r="B2" s="207"/>
      <c r="C2" s="207"/>
      <c r="D2" s="207"/>
      <c r="E2" s="207"/>
      <c r="F2" s="207"/>
      <c r="G2" s="207"/>
      <c r="H2" s="207"/>
      <c r="I2" s="207"/>
      <c r="J2" s="207"/>
      <c r="K2" s="207"/>
      <c r="L2" s="207"/>
    </row>
    <row r="3" spans="1:19" ht="18" customHeight="1" x14ac:dyDescent="0.2">
      <c r="A3" s="129" t="s">
        <v>100</v>
      </c>
      <c r="B3" s="168"/>
      <c r="C3" s="138"/>
      <c r="D3" s="138"/>
      <c r="E3" s="138"/>
      <c r="F3" s="138"/>
      <c r="G3" s="138"/>
      <c r="H3" s="138"/>
      <c r="I3" s="138"/>
      <c r="J3" s="138"/>
      <c r="K3" s="138"/>
      <c r="L3" s="138"/>
    </row>
    <row r="4" spans="1:19" ht="12" customHeight="1" x14ac:dyDescent="0.2">
      <c r="A4" s="129"/>
      <c r="B4" s="168"/>
      <c r="C4" s="138"/>
      <c r="D4" s="138"/>
      <c r="E4" s="138"/>
      <c r="F4" s="138"/>
      <c r="G4" s="138"/>
      <c r="H4" s="138"/>
      <c r="I4" s="138"/>
      <c r="J4" s="138"/>
      <c r="K4" s="138"/>
      <c r="L4" s="138"/>
    </row>
    <row r="5" spans="1:19" ht="15.75" customHeight="1" x14ac:dyDescent="0.2">
      <c r="A5" s="174" t="s">
        <v>102</v>
      </c>
      <c r="B5" s="162"/>
      <c r="C5" s="162" t="s">
        <v>241</v>
      </c>
      <c r="D5" s="162"/>
      <c r="E5" s="162"/>
      <c r="F5" s="162"/>
      <c r="G5" s="162"/>
      <c r="H5" s="162"/>
      <c r="I5" s="162"/>
      <c r="J5" s="162"/>
      <c r="K5" s="162"/>
      <c r="L5" s="162"/>
      <c r="M5" s="162"/>
      <c r="N5" s="162"/>
      <c r="O5" s="162"/>
      <c r="P5" s="162"/>
      <c r="Q5" s="162"/>
      <c r="R5" s="162"/>
      <c r="S5" s="162"/>
    </row>
    <row r="6" spans="1:19" ht="6" customHeight="1" x14ac:dyDescent="0.2">
      <c r="A6" s="162"/>
      <c r="B6" s="162"/>
      <c r="C6" s="162"/>
      <c r="D6" s="162"/>
      <c r="E6" s="162"/>
      <c r="F6" s="162"/>
      <c r="G6" s="162"/>
      <c r="H6" s="162"/>
      <c r="I6" s="162"/>
      <c r="J6" s="162"/>
      <c r="K6" s="162"/>
      <c r="L6" s="162"/>
      <c r="M6" s="162"/>
      <c r="N6" s="162"/>
      <c r="O6" s="162"/>
      <c r="P6" s="162"/>
      <c r="Q6" s="162"/>
      <c r="R6" s="162"/>
      <c r="S6" s="162"/>
    </row>
    <row r="7" spans="1:19" ht="28.5" customHeight="1" x14ac:dyDescent="0.2">
      <c r="A7" s="174" t="s">
        <v>56</v>
      </c>
      <c r="B7" s="162"/>
      <c r="C7" s="213" t="s">
        <v>145</v>
      </c>
      <c r="D7" s="214"/>
      <c r="E7" s="214"/>
      <c r="F7" s="214"/>
      <c r="G7" s="214"/>
      <c r="H7" s="214"/>
      <c r="I7" s="214"/>
      <c r="J7" s="214"/>
      <c r="K7" s="214"/>
      <c r="L7" s="214"/>
      <c r="M7" s="214"/>
      <c r="N7" s="214"/>
      <c r="O7" s="214"/>
      <c r="P7" s="214"/>
      <c r="Q7" s="214"/>
      <c r="R7" s="214"/>
      <c r="S7" s="214"/>
    </row>
    <row r="8" spans="1:19" ht="6" customHeight="1" x14ac:dyDescent="0.2">
      <c r="A8" s="174"/>
      <c r="B8" s="162"/>
      <c r="C8" s="162"/>
      <c r="D8" s="162"/>
      <c r="E8" s="162"/>
      <c r="F8" s="162"/>
      <c r="G8" s="162"/>
      <c r="H8" s="162"/>
      <c r="I8" s="162"/>
      <c r="J8" s="162"/>
      <c r="K8" s="162"/>
      <c r="L8" s="162"/>
      <c r="M8" s="162"/>
      <c r="N8" s="162"/>
      <c r="O8" s="162"/>
      <c r="P8" s="162"/>
      <c r="Q8" s="162"/>
      <c r="R8" s="162"/>
      <c r="S8" s="162"/>
    </row>
    <row r="9" spans="1:19" ht="15.75" customHeight="1" x14ac:dyDescent="0.2">
      <c r="A9" s="174" t="s">
        <v>135</v>
      </c>
      <c r="B9" s="162"/>
      <c r="C9" s="162" t="s">
        <v>136</v>
      </c>
      <c r="D9" s="162"/>
      <c r="E9" s="162"/>
      <c r="F9" s="162"/>
      <c r="G9" s="162"/>
      <c r="H9" s="162"/>
      <c r="I9" s="162"/>
      <c r="J9" s="162"/>
      <c r="K9" s="162"/>
      <c r="L9" s="162"/>
      <c r="M9" s="162"/>
      <c r="N9" s="162"/>
      <c r="O9" s="162"/>
      <c r="P9" s="162"/>
      <c r="Q9" s="162"/>
      <c r="R9" s="162"/>
      <c r="S9" s="162"/>
    </row>
    <row r="10" spans="1:19" ht="6" customHeight="1" x14ac:dyDescent="0.2">
      <c r="A10" s="174"/>
      <c r="B10" s="162"/>
      <c r="C10" s="162"/>
      <c r="D10" s="162"/>
      <c r="E10" s="162"/>
      <c r="F10" s="162"/>
      <c r="G10" s="162"/>
      <c r="H10" s="162"/>
      <c r="I10" s="162"/>
      <c r="J10" s="162"/>
      <c r="K10" s="162"/>
      <c r="L10" s="162"/>
      <c r="M10" s="162"/>
      <c r="N10" s="162"/>
      <c r="O10" s="162"/>
      <c r="P10" s="162"/>
      <c r="Q10" s="162"/>
      <c r="R10" s="162"/>
      <c r="S10" s="162"/>
    </row>
    <row r="11" spans="1:19" ht="55.5" customHeight="1" x14ac:dyDescent="0.2">
      <c r="A11" s="174" t="s">
        <v>57</v>
      </c>
      <c r="B11" s="162"/>
      <c r="C11" s="213" t="s">
        <v>146</v>
      </c>
      <c r="D11" s="214"/>
      <c r="E11" s="214"/>
      <c r="F11" s="214"/>
      <c r="G11" s="214"/>
      <c r="H11" s="214"/>
      <c r="I11" s="214"/>
      <c r="J11" s="214"/>
      <c r="K11" s="214"/>
      <c r="L11" s="214"/>
      <c r="M11" s="214"/>
      <c r="N11" s="214"/>
      <c r="O11" s="214"/>
      <c r="P11" s="214"/>
      <c r="Q11" s="214"/>
      <c r="R11" s="214"/>
      <c r="S11" s="214"/>
    </row>
    <row r="12" spans="1:19" ht="6" customHeight="1" x14ac:dyDescent="0.2">
      <c r="A12" s="174"/>
      <c r="B12" s="162"/>
      <c r="C12" s="162"/>
      <c r="D12" s="162"/>
      <c r="E12" s="162"/>
      <c r="F12" s="162"/>
      <c r="G12" s="162"/>
      <c r="H12" s="162"/>
      <c r="I12" s="162"/>
      <c r="J12" s="162"/>
      <c r="K12" s="162"/>
      <c r="L12" s="162"/>
      <c r="M12" s="162"/>
      <c r="N12" s="162"/>
      <c r="O12" s="162"/>
      <c r="P12" s="162"/>
      <c r="Q12" s="162"/>
      <c r="R12" s="162"/>
      <c r="S12" s="162"/>
    </row>
    <row r="13" spans="1:19" ht="45.75" customHeight="1" x14ac:dyDescent="0.2">
      <c r="A13" s="174" t="s">
        <v>157</v>
      </c>
      <c r="B13" s="162"/>
      <c r="C13" s="213" t="s">
        <v>216</v>
      </c>
      <c r="D13" s="216"/>
      <c r="E13" s="216"/>
      <c r="F13" s="216"/>
      <c r="G13" s="216"/>
      <c r="H13" s="216"/>
      <c r="I13" s="216"/>
      <c r="J13" s="216"/>
      <c r="K13" s="216"/>
      <c r="L13" s="216"/>
      <c r="M13" s="216"/>
      <c r="N13" s="216"/>
      <c r="O13" s="216"/>
      <c r="P13" s="216"/>
      <c r="Q13" s="216"/>
      <c r="R13" s="216"/>
      <c r="S13" s="216"/>
    </row>
    <row r="14" spans="1:19" ht="6" customHeight="1" x14ac:dyDescent="0.2">
      <c r="A14" s="174"/>
      <c r="B14" s="162"/>
      <c r="C14" s="162"/>
      <c r="D14" s="162"/>
      <c r="E14" s="162"/>
      <c r="F14" s="162"/>
      <c r="G14" s="162"/>
      <c r="H14" s="162"/>
      <c r="I14" s="162"/>
      <c r="J14" s="162"/>
      <c r="K14" s="162"/>
      <c r="L14" s="162"/>
      <c r="M14" s="162"/>
      <c r="N14" s="162"/>
      <c r="O14" s="162"/>
      <c r="P14" s="162"/>
      <c r="Q14" s="162"/>
      <c r="R14" s="162"/>
      <c r="S14" s="162"/>
    </row>
    <row r="15" spans="1:19" ht="32.25" customHeight="1" x14ac:dyDescent="0.2">
      <c r="A15" s="174" t="s">
        <v>137</v>
      </c>
      <c r="B15" s="162"/>
      <c r="C15" s="213" t="s">
        <v>147</v>
      </c>
      <c r="D15" s="214"/>
      <c r="E15" s="214"/>
      <c r="F15" s="214"/>
      <c r="G15" s="214"/>
      <c r="H15" s="214"/>
      <c r="I15" s="214"/>
      <c r="J15" s="214"/>
      <c r="K15" s="214"/>
      <c r="L15" s="214"/>
      <c r="M15" s="214"/>
      <c r="N15" s="214"/>
      <c r="O15" s="214"/>
      <c r="P15" s="214"/>
      <c r="Q15" s="214"/>
      <c r="R15" s="214"/>
      <c r="S15" s="214"/>
    </row>
    <row r="16" spans="1:19" ht="6" customHeight="1" x14ac:dyDescent="0.2">
      <c r="A16" s="174"/>
      <c r="B16" s="162"/>
      <c r="C16" s="162"/>
      <c r="D16" s="162"/>
      <c r="E16" s="162"/>
      <c r="F16" s="162"/>
      <c r="G16" s="162"/>
      <c r="H16" s="162"/>
      <c r="I16" s="162"/>
      <c r="J16" s="162"/>
      <c r="K16" s="162"/>
      <c r="L16" s="162"/>
      <c r="M16" s="162"/>
      <c r="N16" s="162"/>
      <c r="O16" s="162"/>
      <c r="P16" s="162"/>
      <c r="Q16" s="162"/>
      <c r="R16" s="162"/>
      <c r="S16" s="162"/>
    </row>
    <row r="17" spans="1:19" ht="15.75" customHeight="1" x14ac:dyDescent="0.2">
      <c r="A17" s="174" t="s">
        <v>59</v>
      </c>
      <c r="B17" s="162"/>
      <c r="C17" s="162" t="s">
        <v>148</v>
      </c>
      <c r="D17" s="162"/>
      <c r="E17" s="162"/>
      <c r="F17" s="162"/>
      <c r="G17" s="162"/>
      <c r="H17" s="162"/>
      <c r="I17" s="162"/>
      <c r="J17" s="162"/>
      <c r="K17" s="162"/>
      <c r="L17" s="162"/>
      <c r="M17" s="162"/>
      <c r="N17" s="162"/>
      <c r="O17" s="162"/>
      <c r="P17" s="162"/>
      <c r="Q17" s="162"/>
      <c r="R17" s="162"/>
      <c r="S17" s="162"/>
    </row>
    <row r="18" spans="1:19" ht="6" customHeight="1" x14ac:dyDescent="0.2">
      <c r="A18" s="174"/>
      <c r="B18" s="162"/>
      <c r="C18" s="162"/>
      <c r="D18" s="162"/>
      <c r="E18" s="162"/>
      <c r="F18" s="162"/>
      <c r="G18" s="162"/>
      <c r="H18" s="162"/>
      <c r="I18" s="162"/>
      <c r="J18" s="162"/>
      <c r="K18" s="162"/>
      <c r="L18" s="162"/>
      <c r="M18" s="162"/>
      <c r="N18" s="162"/>
      <c r="O18" s="162"/>
      <c r="P18" s="162"/>
      <c r="Q18" s="162"/>
      <c r="R18" s="162"/>
      <c r="S18" s="162"/>
    </row>
    <row r="19" spans="1:19" ht="15.75" customHeight="1" x14ac:dyDescent="0.2">
      <c r="A19" s="174" t="s">
        <v>60</v>
      </c>
      <c r="B19" s="162"/>
      <c r="C19" s="162" t="s">
        <v>142</v>
      </c>
      <c r="D19" s="162"/>
      <c r="E19" s="162"/>
      <c r="F19" s="162"/>
      <c r="G19" s="162"/>
      <c r="H19" s="162"/>
      <c r="I19" s="162"/>
      <c r="J19" s="162"/>
      <c r="K19" s="162"/>
      <c r="L19" s="162"/>
      <c r="M19" s="162"/>
      <c r="N19" s="162"/>
      <c r="O19" s="162"/>
      <c r="P19" s="162"/>
      <c r="Q19" s="162"/>
      <c r="R19" s="162"/>
      <c r="S19" s="162"/>
    </row>
    <row r="20" spans="1:19" ht="6" customHeight="1" x14ac:dyDescent="0.2">
      <c r="A20" s="174"/>
      <c r="B20" s="162"/>
      <c r="C20" s="162"/>
      <c r="D20" s="162"/>
      <c r="E20" s="162"/>
      <c r="F20" s="162"/>
      <c r="G20" s="162"/>
      <c r="H20" s="162"/>
      <c r="I20" s="162"/>
      <c r="J20" s="162"/>
      <c r="K20" s="162"/>
      <c r="L20" s="162"/>
      <c r="M20" s="162"/>
      <c r="N20" s="162"/>
      <c r="O20" s="162"/>
      <c r="P20" s="162"/>
      <c r="Q20" s="162"/>
      <c r="R20" s="162"/>
      <c r="S20" s="162"/>
    </row>
    <row r="21" spans="1:19" ht="15.75" customHeight="1" x14ac:dyDescent="0.2">
      <c r="A21" s="174" t="s">
        <v>16</v>
      </c>
      <c r="B21" s="162"/>
      <c r="C21" s="162" t="s">
        <v>138</v>
      </c>
      <c r="D21" s="162"/>
      <c r="E21" s="162"/>
      <c r="F21" s="162"/>
      <c r="G21" s="162"/>
      <c r="H21" s="162"/>
      <c r="I21" s="162"/>
      <c r="J21" s="162"/>
      <c r="K21" s="162"/>
      <c r="L21" s="162"/>
      <c r="M21" s="162"/>
      <c r="N21" s="162"/>
      <c r="O21" s="162"/>
      <c r="P21" s="162"/>
      <c r="Q21" s="162"/>
      <c r="R21" s="162"/>
      <c r="S21" s="162"/>
    </row>
    <row r="22" spans="1:19" ht="6" customHeight="1" x14ac:dyDescent="0.2">
      <c r="A22" s="174"/>
      <c r="B22" s="162"/>
      <c r="C22" s="162"/>
      <c r="D22" s="162"/>
      <c r="E22" s="162"/>
      <c r="F22" s="162"/>
      <c r="G22" s="162"/>
      <c r="H22" s="162"/>
      <c r="I22" s="162"/>
      <c r="J22" s="162"/>
      <c r="K22" s="162"/>
      <c r="L22" s="162"/>
      <c r="M22" s="162"/>
      <c r="N22" s="162"/>
      <c r="O22" s="162"/>
      <c r="P22" s="162"/>
      <c r="Q22" s="162"/>
      <c r="R22" s="162"/>
      <c r="S22" s="162"/>
    </row>
    <row r="23" spans="1:19" ht="15.75" customHeight="1" x14ac:dyDescent="0.2">
      <c r="A23" s="174" t="s">
        <v>169</v>
      </c>
      <c r="B23" s="162"/>
      <c r="C23" s="162"/>
      <c r="D23" s="162"/>
      <c r="E23" s="162"/>
      <c r="F23" s="162"/>
      <c r="G23" s="162"/>
      <c r="H23" s="162"/>
      <c r="I23" s="162"/>
      <c r="J23" s="162"/>
      <c r="K23" s="162"/>
      <c r="L23" s="162"/>
      <c r="M23" s="162"/>
      <c r="N23" s="162"/>
      <c r="O23" s="162"/>
      <c r="P23" s="162"/>
      <c r="Q23" s="162"/>
      <c r="R23" s="162"/>
      <c r="S23" s="162"/>
    </row>
    <row r="24" spans="1:19" ht="18" customHeight="1" x14ac:dyDescent="0.2">
      <c r="A24" s="215"/>
      <c r="B24" s="203"/>
      <c r="C24" s="203"/>
      <c r="D24" s="203"/>
      <c r="E24" s="203"/>
      <c r="F24" s="203"/>
      <c r="G24" s="203"/>
      <c r="H24" s="203"/>
      <c r="I24" s="203"/>
      <c r="J24" s="203"/>
      <c r="K24" s="203"/>
      <c r="L24" s="203"/>
    </row>
    <row r="25" spans="1:19" ht="18" customHeight="1" x14ac:dyDescent="0.2">
      <c r="A25" s="129" t="s">
        <v>101</v>
      </c>
      <c r="B25" s="169"/>
      <c r="C25" s="169"/>
      <c r="D25" s="169"/>
      <c r="E25" s="169"/>
      <c r="F25" s="169"/>
      <c r="G25" s="169"/>
      <c r="H25" s="169"/>
      <c r="I25" s="169"/>
      <c r="J25" s="169"/>
      <c r="K25" s="169"/>
      <c r="L25" s="169"/>
    </row>
    <row r="26" spans="1:19" ht="6" customHeight="1" x14ac:dyDescent="0.2">
      <c r="A26" s="129"/>
      <c r="B26" s="169"/>
      <c r="C26" s="169"/>
      <c r="D26" s="169"/>
      <c r="E26" s="169"/>
      <c r="F26" s="169"/>
      <c r="G26" s="169"/>
      <c r="H26" s="169"/>
      <c r="I26" s="169"/>
      <c r="J26" s="169"/>
      <c r="K26" s="169"/>
      <c r="L26" s="169"/>
    </row>
    <row r="27" spans="1:19" ht="18" customHeight="1" x14ac:dyDescent="0.2">
      <c r="A27" s="131" t="s">
        <v>118</v>
      </c>
      <c r="C27" s="170" t="s">
        <v>119</v>
      </c>
      <c r="D27" s="138"/>
      <c r="E27" s="138"/>
      <c r="F27" s="138"/>
      <c r="G27" s="138"/>
      <c r="H27" s="138"/>
      <c r="I27" s="138"/>
      <c r="J27" s="138"/>
      <c r="K27" s="138"/>
      <c r="L27" s="138"/>
    </row>
    <row r="28" spans="1:19" ht="18" customHeight="1" x14ac:dyDescent="0.2">
      <c r="A28" s="131" t="s">
        <v>120</v>
      </c>
      <c r="C28" s="170" t="s">
        <v>121</v>
      </c>
      <c r="D28" s="138"/>
      <c r="E28" s="138"/>
      <c r="F28" s="138"/>
      <c r="G28" s="138"/>
      <c r="H28" s="138"/>
      <c r="I28" s="138"/>
      <c r="J28" s="138"/>
      <c r="K28" s="138"/>
      <c r="L28" s="138"/>
    </row>
    <row r="29" spans="1:19" ht="18" customHeight="1" x14ac:dyDescent="0.2">
      <c r="A29" s="183" t="s">
        <v>217</v>
      </c>
      <c r="C29" s="170" t="s">
        <v>122</v>
      </c>
      <c r="D29" s="171"/>
      <c r="E29" s="171"/>
      <c r="F29" s="171"/>
      <c r="G29" s="171"/>
      <c r="H29" s="171"/>
      <c r="I29" s="171"/>
      <c r="J29" s="171"/>
      <c r="K29" s="171"/>
      <c r="L29" s="171"/>
    </row>
    <row r="30" spans="1:19" ht="18" customHeight="1" x14ac:dyDescent="0.2">
      <c r="A30" s="172" t="s">
        <v>124</v>
      </c>
      <c r="C30" s="170" t="s">
        <v>123</v>
      </c>
      <c r="D30" s="138"/>
      <c r="E30" s="138"/>
      <c r="F30" s="138"/>
      <c r="G30" s="138"/>
      <c r="H30" s="138"/>
      <c r="I30" s="138"/>
      <c r="J30" s="138"/>
      <c r="K30" s="138"/>
      <c r="L30" s="138"/>
    </row>
    <row r="31" spans="1:19" ht="18" customHeight="1" x14ac:dyDescent="0.2">
      <c r="A31" s="131" t="s">
        <v>125</v>
      </c>
      <c r="C31" s="170" t="s">
        <v>126</v>
      </c>
      <c r="D31" s="138"/>
      <c r="E31" s="138"/>
      <c r="F31" s="138"/>
      <c r="G31" s="138"/>
      <c r="H31" s="138"/>
      <c r="I31" s="138"/>
      <c r="J31" s="138"/>
      <c r="K31" s="138"/>
      <c r="L31" s="138"/>
    </row>
    <row r="32" spans="1:19" ht="18" customHeight="1" x14ac:dyDescent="0.2">
      <c r="A32" s="131" t="s">
        <v>127</v>
      </c>
      <c r="C32" s="170" t="s">
        <v>128</v>
      </c>
      <c r="D32" s="138"/>
      <c r="E32" s="138"/>
      <c r="F32" s="138"/>
      <c r="G32" s="138"/>
      <c r="H32" s="138"/>
      <c r="I32" s="138"/>
      <c r="J32" s="138"/>
      <c r="K32" s="138"/>
      <c r="L32" s="138"/>
    </row>
    <row r="33" spans="1:19" ht="18" customHeight="1" x14ac:dyDescent="0.2">
      <c r="A33" s="131" t="s">
        <v>129</v>
      </c>
      <c r="C33" s="170" t="s">
        <v>130</v>
      </c>
    </row>
    <row r="34" spans="1:19" ht="18" customHeight="1" x14ac:dyDescent="0.2">
      <c r="A34" s="173" t="s">
        <v>132</v>
      </c>
      <c r="C34" s="170" t="s">
        <v>131</v>
      </c>
    </row>
    <row r="35" spans="1:19" ht="11.25" customHeight="1" x14ac:dyDescent="0.2"/>
    <row r="36" spans="1:19" ht="11.25" customHeight="1" x14ac:dyDescent="0.2"/>
    <row r="37" spans="1:19" ht="11.25" customHeight="1" x14ac:dyDescent="0.2">
      <c r="A37" s="132"/>
      <c r="B37" s="132"/>
      <c r="C37" s="132"/>
      <c r="D37" s="132"/>
      <c r="E37" s="132"/>
      <c r="F37" s="132"/>
      <c r="G37" s="132"/>
      <c r="H37" s="132"/>
      <c r="I37" s="132"/>
      <c r="J37" s="132"/>
      <c r="K37" s="132"/>
      <c r="L37" s="132"/>
      <c r="M37" s="132"/>
      <c r="N37" s="132"/>
      <c r="O37" s="132"/>
      <c r="P37" s="132"/>
      <c r="Q37" s="132"/>
      <c r="R37" s="132"/>
      <c r="S37" s="132"/>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73"/>
  <sheetViews>
    <sheetView workbookViewId="0"/>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186</v>
      </c>
      <c r="C1" s="64"/>
    </row>
    <row r="2" spans="2:44" x14ac:dyDescent="0.2">
      <c r="B2" s="24" t="s">
        <v>218</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19" t="s">
        <v>4</v>
      </c>
      <c r="C4" s="219" t="s">
        <v>5</v>
      </c>
      <c r="D4" s="68"/>
      <c r="E4" s="235" t="s">
        <v>53</v>
      </c>
      <c r="F4" s="235"/>
      <c r="G4" s="235"/>
      <c r="H4" s="235"/>
      <c r="I4" s="235"/>
      <c r="J4" s="235"/>
      <c r="K4" s="235"/>
      <c r="L4" s="235"/>
      <c r="M4" s="235"/>
      <c r="N4" s="235"/>
      <c r="O4" s="235"/>
      <c r="P4" s="235"/>
      <c r="Q4" s="235"/>
      <c r="R4" s="235"/>
      <c r="S4" s="235"/>
      <c r="T4" s="235"/>
      <c r="U4" s="235"/>
      <c r="V4" s="235"/>
      <c r="W4" s="235"/>
      <c r="X4" s="235"/>
      <c r="Y4" s="235"/>
      <c r="Z4" s="235"/>
      <c r="AA4" s="235"/>
      <c r="AB4" s="235"/>
      <c r="AC4" s="235"/>
      <c r="AD4" s="236"/>
      <c r="AE4" s="236"/>
      <c r="AF4" s="236"/>
      <c r="AG4" s="236"/>
      <c r="AH4" s="236"/>
      <c r="AI4" s="236"/>
      <c r="AJ4" s="236"/>
      <c r="AK4" s="237"/>
      <c r="AL4" s="237"/>
      <c r="AM4" s="237"/>
      <c r="AN4" s="237"/>
      <c r="AO4" s="237"/>
    </row>
    <row r="5" spans="2:44" ht="14.25" customHeight="1" x14ac:dyDescent="0.2">
      <c r="B5" s="220"/>
      <c r="C5" s="220"/>
      <c r="D5" s="68"/>
      <c r="E5" s="221" t="s">
        <v>55</v>
      </c>
      <c r="F5" s="221"/>
      <c r="G5" s="221"/>
      <c r="H5" s="221"/>
      <c r="I5" s="221"/>
      <c r="J5" s="84"/>
      <c r="K5" s="221" t="s">
        <v>54</v>
      </c>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row>
    <row r="6" spans="2:44" ht="48" customHeight="1" x14ac:dyDescent="0.2">
      <c r="B6" s="220"/>
      <c r="C6" s="220"/>
      <c r="D6" s="68"/>
      <c r="E6" s="222" t="s">
        <v>56</v>
      </c>
      <c r="F6" s="222"/>
      <c r="H6" s="222" t="s">
        <v>57</v>
      </c>
      <c r="I6" s="222"/>
      <c r="J6" s="86"/>
      <c r="K6" s="238" t="s">
        <v>42</v>
      </c>
      <c r="L6" s="223"/>
      <c r="M6" s="223"/>
      <c r="N6" s="223"/>
      <c r="O6" s="223"/>
      <c r="P6" s="223"/>
      <c r="Q6" s="223"/>
      <c r="R6" s="223"/>
      <c r="S6" s="223"/>
      <c r="T6" s="223"/>
      <c r="U6" s="223"/>
      <c r="V6" s="223"/>
      <c r="W6" s="223"/>
      <c r="X6" s="223"/>
      <c r="Y6" s="223"/>
      <c r="Z6" s="87"/>
      <c r="AA6" s="238" t="s">
        <v>46</v>
      </c>
      <c r="AB6" s="238"/>
      <c r="AC6" s="239"/>
      <c r="AD6" s="239"/>
      <c r="AE6" s="239"/>
      <c r="AF6" s="239"/>
      <c r="AG6" s="239"/>
      <c r="AH6" s="239"/>
      <c r="AI6" s="239"/>
      <c r="AJ6" s="239"/>
      <c r="AK6" s="239"/>
      <c r="AL6" s="239"/>
      <c r="AM6" s="239"/>
      <c r="AN6" s="239"/>
      <c r="AO6" s="239"/>
    </row>
    <row r="7" spans="2:44" ht="36.75" customHeight="1" x14ac:dyDescent="0.2">
      <c r="B7" s="220"/>
      <c r="C7" s="220"/>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20"/>
      <c r="C8" s="220"/>
      <c r="D8" s="68"/>
      <c r="E8" s="88" t="s">
        <v>58</v>
      </c>
      <c r="F8" s="89"/>
      <c r="H8" s="88" t="s">
        <v>67</v>
      </c>
      <c r="I8" s="89"/>
      <c r="K8" s="240" t="s">
        <v>61</v>
      </c>
      <c r="L8" s="241"/>
      <c r="M8" s="241"/>
      <c r="N8" s="241"/>
      <c r="O8" s="241"/>
      <c r="P8" s="241"/>
      <c r="Q8" s="241"/>
      <c r="R8" s="241"/>
      <c r="S8" s="241"/>
      <c r="T8" s="241"/>
      <c r="U8" s="241"/>
      <c r="V8" s="241"/>
      <c r="W8" s="241"/>
      <c r="X8" s="241"/>
      <c r="Y8" s="241"/>
      <c r="AA8" s="240" t="s">
        <v>74</v>
      </c>
      <c r="AB8" s="241"/>
      <c r="AC8" s="241"/>
      <c r="AD8" s="241"/>
      <c r="AE8" s="241"/>
      <c r="AF8" s="241"/>
      <c r="AG8" s="241"/>
      <c r="AH8" s="241"/>
      <c r="AI8" s="241"/>
      <c r="AJ8" s="241"/>
      <c r="AK8" s="241"/>
      <c r="AL8" s="241"/>
      <c r="AM8" s="241"/>
      <c r="AN8" s="241"/>
      <c r="AO8" s="241"/>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20">
        <v>3</v>
      </c>
      <c r="F10" s="220"/>
      <c r="G10" s="68"/>
      <c r="H10" s="220">
        <v>4</v>
      </c>
      <c r="I10" s="220"/>
      <c r="J10" s="68"/>
      <c r="K10" s="220">
        <v>5</v>
      </c>
      <c r="L10" s="220"/>
      <c r="M10" s="68"/>
      <c r="N10" s="220">
        <v>6</v>
      </c>
      <c r="O10" s="220"/>
      <c r="P10" s="68"/>
      <c r="Q10" s="220">
        <v>7</v>
      </c>
      <c r="R10" s="220"/>
      <c r="S10" s="220" t="s">
        <v>80</v>
      </c>
      <c r="T10" s="220"/>
      <c r="U10" s="68"/>
      <c r="V10" s="220">
        <v>8</v>
      </c>
      <c r="W10" s="220"/>
      <c r="X10" s="220" t="s">
        <v>81</v>
      </c>
      <c r="Y10" s="220"/>
      <c r="Z10" s="68"/>
      <c r="AA10" s="220">
        <v>9</v>
      </c>
      <c r="AB10" s="220"/>
      <c r="AC10" s="68"/>
      <c r="AD10" s="220">
        <v>10</v>
      </c>
      <c r="AE10" s="220"/>
      <c r="AF10" s="68"/>
      <c r="AG10" s="220">
        <v>11</v>
      </c>
      <c r="AH10" s="220"/>
      <c r="AI10" s="220" t="s">
        <v>82</v>
      </c>
      <c r="AJ10" s="220"/>
      <c r="AK10" s="68"/>
      <c r="AL10" s="220">
        <v>12</v>
      </c>
      <c r="AM10" s="220"/>
      <c r="AN10" s="220" t="s">
        <v>83</v>
      </c>
      <c r="AO10" s="220"/>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x14ac:dyDescent="0.2">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07" t="s">
        <v>52</v>
      </c>
      <c r="AO13" s="108"/>
      <c r="AR13" s="33"/>
    </row>
    <row r="14" spans="2:44" ht="10.5" customHeight="1" x14ac:dyDescent="0.2">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07" t="s">
        <v>52</v>
      </c>
      <c r="AO14" s="108"/>
      <c r="AR14" s="33"/>
    </row>
    <row r="15" spans="2:44" ht="10.5" customHeight="1" x14ac:dyDescent="0.2">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07" t="s">
        <v>52</v>
      </c>
      <c r="AO15" s="108"/>
      <c r="AR15" s="33"/>
    </row>
    <row r="16" spans="2:44" ht="10.5" customHeight="1" x14ac:dyDescent="0.2">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07" t="s">
        <v>52</v>
      </c>
      <c r="AO16" s="108"/>
      <c r="AR16" s="33"/>
    </row>
    <row r="17" spans="2:41" s="104" customFormat="1" ht="15" customHeight="1" x14ac:dyDescent="0.2">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07" t="s">
        <v>52</v>
      </c>
      <c r="AO17" s="108"/>
    </row>
    <row r="18" spans="2:41" ht="10.5" customHeight="1" x14ac:dyDescent="0.2">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07" t="s">
        <v>52</v>
      </c>
      <c r="AO18" s="108"/>
    </row>
    <row r="19" spans="2:41" ht="10.5" customHeight="1" x14ac:dyDescent="0.2">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07" t="s">
        <v>52</v>
      </c>
      <c r="AO19" s="108"/>
    </row>
    <row r="20" spans="2:41" ht="10.5" customHeight="1" x14ac:dyDescent="0.2">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07" t="s">
        <v>52</v>
      </c>
      <c r="AO20" s="108"/>
    </row>
    <row r="21" spans="2:41" s="104" customFormat="1" ht="15" customHeight="1" x14ac:dyDescent="0.2">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07" t="s">
        <v>52</v>
      </c>
      <c r="AO21" s="108"/>
    </row>
    <row r="22" spans="2:41" ht="10.5" customHeight="1" x14ac:dyDescent="0.2">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07" t="s">
        <v>52</v>
      </c>
      <c r="AO22" s="108"/>
    </row>
    <row r="23" spans="2:41" ht="10.5" customHeight="1" x14ac:dyDescent="0.2">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07" t="s">
        <v>52</v>
      </c>
      <c r="AO23" s="108"/>
    </row>
    <row r="24" spans="2:41" ht="10.5" customHeight="1" x14ac:dyDescent="0.2">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07" t="s">
        <v>52</v>
      </c>
      <c r="AO24" s="108"/>
    </row>
    <row r="25" spans="2:41" s="104" customFormat="1" ht="15" customHeight="1" x14ac:dyDescent="0.2">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07" t="s">
        <v>52</v>
      </c>
      <c r="AO25" s="108"/>
    </row>
    <row r="26" spans="2:41" ht="10.5" customHeight="1" x14ac:dyDescent="0.2">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07" t="s">
        <v>52</v>
      </c>
      <c r="AO26" s="108"/>
    </row>
    <row r="27" spans="2:41" ht="10.5" customHeight="1" x14ac:dyDescent="0.2">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07" t="s">
        <v>52</v>
      </c>
      <c r="AO27" s="108"/>
    </row>
    <row r="28" spans="2:41" ht="10.5" customHeight="1" x14ac:dyDescent="0.2">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07" t="s">
        <v>52</v>
      </c>
      <c r="AO28" s="108"/>
    </row>
    <row r="29" spans="2:41" s="104" customFormat="1" ht="15" customHeight="1" x14ac:dyDescent="0.2">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07">
        <f>IF(VLOOKUP(CONCATENATE($B29," ",$C29),'-RÅDATA_KVARTAL-'!$A$4:$W$43,13)&gt;0,VLOOKUP(CONCATENATE($B29," ",$C29),'-RÅDATA_KVARTAL-'!$A$4:$W$43,13),"")</f>
        <v>5204.9891914295185</v>
      </c>
      <c r="AO29" s="108"/>
    </row>
    <row r="30" spans="2:41" ht="10.5" customHeight="1" x14ac:dyDescent="0.2">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07" t="str">
        <f>IF(VLOOKUP(CONCATENATE($B30," ",$C30),'-RÅDATA_KVARTAL-'!$A$4:$W$43,13)&gt;0,VLOOKUP(CONCATENATE($B30," ",$C30),'-RÅDATA_KVARTAL-'!$A$4:$W$43,13),"")</f>
        <v/>
      </c>
      <c r="AO30" s="108"/>
    </row>
    <row r="31" spans="2:41" ht="10.5" customHeight="1" x14ac:dyDescent="0.2">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07" t="str">
        <f>IF(VLOOKUP(CONCATENATE($B31," ",$C31),'-RÅDATA_KVARTAL-'!$A$4:$W$43,13)&gt;0,VLOOKUP(CONCATENATE($B31," ",$C31),'-RÅDATA_KVARTAL-'!$A$4:$W$43,13),"")</f>
        <v/>
      </c>
      <c r="AO31" s="108"/>
    </row>
    <row r="32" spans="2:41" ht="10.5" customHeight="1" x14ac:dyDescent="0.2">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07" t="str">
        <f>IF(VLOOKUP(CONCATENATE($B32," ",$C32),'-RÅDATA_KVARTAL-'!$A$4:$W$43,13)&gt;0,VLOOKUP(CONCATENATE($B32," ",$C32),'-RÅDATA_KVARTAL-'!$A$4:$W$43,13),"")</f>
        <v/>
      </c>
      <c r="AO32" s="110"/>
    </row>
    <row r="33" spans="2:41" s="104" customFormat="1" ht="15" customHeight="1" x14ac:dyDescent="0.2">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07">
        <f>IF(VLOOKUP(CONCATENATE($B33," ",$C33),'-RÅDATA_KVARTAL-'!$A$4:$W$43,13)&gt;0,VLOOKUP(CONCATENATE($B33," ",$C33),'-RÅDATA_KVARTAL-'!$A$4:$W$43,13),"")</f>
        <v>1377.7792441513416</v>
      </c>
      <c r="AO33" s="110"/>
    </row>
    <row r="34" spans="2:41" ht="10.5" customHeight="1" x14ac:dyDescent="0.2">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07">
        <f>IF(VLOOKUP(CONCATENATE($B34," ",$C34),'-RÅDATA_KVARTAL-'!$A$4:$W$43,13)&gt;0,VLOOKUP(CONCATENATE($B34," ",$C34),'-RÅDATA_KVARTAL-'!$A$4:$W$43,13),"")</f>
        <v>1413.5698004315404</v>
      </c>
      <c r="AO34" s="110"/>
    </row>
    <row r="35" spans="2:41" ht="10.5" customHeight="1" x14ac:dyDescent="0.2">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07">
        <f>IF(VLOOKUP(CONCATENATE($B35," ",$C35),'-RÅDATA_KVARTAL-'!$A$4:$W$43,13)&gt;0,VLOOKUP(CONCATENATE($B35," ",$C35),'-RÅDATA_KVARTAL-'!$A$4:$W$43,13),"")</f>
        <v>1251.2911933820355</v>
      </c>
      <c r="AO35" s="110"/>
    </row>
    <row r="36" spans="2:41" ht="10.5" customHeight="1" x14ac:dyDescent="0.2">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1">
        <f>IF(VLOOKUP(CONCATENATE($B36," ",$C36),'-RÅDATA_KVARTAL-'!$A$4:$W$43,13)&gt;0,VLOOKUP(CONCATENATE($B36," ",$C36),'-RÅDATA_KVARTAL-'!$A$4:$W$43,13),"")</f>
        <v>1067.3183674235488</v>
      </c>
      <c r="AO36" s="110"/>
    </row>
    <row r="37" spans="2:41" s="104" customFormat="1" ht="15" customHeight="1" x14ac:dyDescent="0.2">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07">
        <f>IF(VLOOKUP(CONCATENATE($B37," ",$C37),'-RÅDATA_KVARTAL-'!$A$4:$W$43,13)&gt;0,VLOOKUP(CONCATENATE($B37," ",$C37),'-RÅDATA_KVARTAL-'!$A$4:$W$43,13),"")</f>
        <v>1201.2192125775418</v>
      </c>
      <c r="AO37" s="109">
        <v>2</v>
      </c>
    </row>
    <row r="38" spans="2:41" ht="10.5" customHeight="1" x14ac:dyDescent="0.2">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07">
        <f>IF(VLOOKUP(CONCATENATE($B38," ",$C38),'-RÅDATA_KVARTAL-'!$A$4:$W$43,13)&gt;0,VLOOKUP(CONCATENATE($B38," ",$C38),'-RÅDATA_KVARTAL-'!$A$4:$W$43,13),"")</f>
        <v>1321.1655080272863</v>
      </c>
      <c r="AO38" s="109"/>
    </row>
    <row r="39" spans="2:41" ht="10.5" customHeight="1" x14ac:dyDescent="0.2">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07">
        <f>IF(VLOOKUP(CONCATENATE($B39," ",$C39),'-RÅDATA_KVARTAL-'!$A$4:$W$43,13)&gt;0,VLOOKUP(CONCATENATE($B39," ",$C39),'-RÅDATA_KVARTAL-'!$A$4:$W$43,13),"")</f>
        <v>1370.7233604046651</v>
      </c>
      <c r="AO39" s="109"/>
    </row>
    <row r="40" spans="2:41" ht="10.5" customHeight="1" x14ac:dyDescent="0.2">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07">
        <f>IF(VLOOKUP(CONCATENATE($B40," ",$C40),'-RÅDATA_KVARTAL-'!$A$4:$W$43,13)&gt;0,VLOOKUP(CONCATENATE($B40," ",$C40),'-RÅDATA_KVARTAL-'!$A$4:$W$43,13),"")</f>
        <v>1451.3029871270919</v>
      </c>
      <c r="AO40" s="109"/>
    </row>
    <row r="41" spans="2:41" s="104" customFormat="1" ht="15" customHeight="1" x14ac:dyDescent="0.2">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07">
        <f>IF(VLOOKUP(CONCATENATE($B41," ",$C41),'-RÅDATA_KVARTAL-'!$A$4:$W$43,13)&gt;0,VLOOKUP(CONCATENATE($B41," ",$C41),'-RÅDATA_KVARTAL-'!$A$4:$W$43,13),"")</f>
        <v>1470.1318847756784</v>
      </c>
      <c r="AO41" s="108"/>
    </row>
    <row r="42" spans="2:41" ht="10.5" customHeight="1" x14ac:dyDescent="0.2">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07">
        <f>IF(VLOOKUP(CONCATENATE($B42," ",$C42),'-RÅDATA_KVARTAL-'!$A$4:$W$43,13)&gt;0,VLOOKUP(CONCATENATE($B42," ",$C42),'-RÅDATA_KVARTAL-'!$A$4:$W$43,13),"")</f>
        <v>1586.8054061459902</v>
      </c>
      <c r="AO42" s="108"/>
    </row>
    <row r="43" spans="2:41" ht="10.5" customHeight="1" x14ac:dyDescent="0.2">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07">
        <f>IF(VLOOKUP(CONCATENATE($B43," ",$C43),'-RÅDATA_KVARTAL-'!$A$4:$W$43,13)&gt;0,VLOOKUP(CONCATENATE($B43," ",$C43),'-RÅDATA_KVARTAL-'!$A$4:$W$43,13),"")</f>
        <v>1548.1683666098857</v>
      </c>
      <c r="AO43" s="108"/>
    </row>
    <row r="44" spans="2:41" ht="10.5" customHeight="1" x14ac:dyDescent="0.2">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07">
        <f>IF(VLOOKUP(CONCATENATE($B44," ",$C44),'-RÅDATA_KVARTAL-'!$A$4:$W$43,13)&gt;0,VLOOKUP(CONCATENATE($B44," ",$C44),'-RÅDATA_KVARTAL-'!$A$4:$W$43,13),"")</f>
        <v>1584.0691504161432</v>
      </c>
      <c r="AO44" s="108"/>
    </row>
    <row r="45" spans="2:41" s="104" customFormat="1" ht="15" customHeight="1" x14ac:dyDescent="0.2">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07">
        <f>IF(VLOOKUP(CONCATENATE($B45," ",$C45),'-RÅDATA_KVARTAL-'!$A$4:$W$43,13)&gt;0,VLOOKUP(CONCATENATE($B45," ",$C45),'-RÅDATA_KVARTAL-'!$A$4:$W$43,13),"")</f>
        <v>1528.8144097869426</v>
      </c>
      <c r="AO45" s="108"/>
    </row>
    <row r="46" spans="2:41" ht="10.5" customHeight="1" x14ac:dyDescent="0.2">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07">
        <f>IF(VLOOKUP(CONCATENATE($B46," ",$C46),'-RÅDATA_KVARTAL-'!$A$4:$W$43,13)&gt;0,VLOOKUP(CONCATENATE($B46," ",$C46),'-RÅDATA_KVARTAL-'!$A$4:$W$43,13),"")</f>
        <v>1549.2807876850081</v>
      </c>
      <c r="AO46" s="108"/>
    </row>
    <row r="47" spans="2:41" ht="10.5" customHeight="1" x14ac:dyDescent="0.2">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07">
        <f>IF(VLOOKUP(CONCATENATE($B47," ",$C47),'-RÅDATA_KVARTAL-'!$A$4:$W$43,13)&gt;0,VLOOKUP(CONCATENATE($B47," ",$C47),'-RÅDATA_KVARTAL-'!$A$4:$W$43,13),"")</f>
        <v>1447.8520944339743</v>
      </c>
      <c r="AO47" s="108"/>
    </row>
    <row r="48" spans="2:41" ht="10.5" customHeight="1" x14ac:dyDescent="0.2">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07">
        <f>IF(VLOOKUP(CONCATENATE($B48," ",$C48),'-RÅDATA_KVARTAL-'!$A$4:$W$43,13)&gt;0,VLOOKUP(CONCATENATE($B48," ",$C48),'-RÅDATA_KVARTAL-'!$A$4:$W$43,13),"")</f>
        <v>1291.8557911855819</v>
      </c>
      <c r="AO48" s="108"/>
    </row>
    <row r="49" spans="2:42" s="104" customFormat="1" ht="15" customHeight="1" x14ac:dyDescent="0.2">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16927.7349809099</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9546.1515988001593</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3195.2629516403117</v>
      </c>
      <c r="AJ49" s="109"/>
      <c r="AK49" s="109"/>
      <c r="AL49" s="179">
        <f>IF(VLOOKUP(CONCATENATE($B49," ",$C49),'-RÅDATA_KVARTAL-'!$A$4:$W$75,11)&gt;0,VLOOKUP(CONCATENATE($B49," ",$C49),'-RÅDATA_KVARTAL-'!$A$4:$W$75,11),"")</f>
        <v>2114.2250969202482</v>
      </c>
      <c r="AM49" s="109"/>
      <c r="AN49" s="107">
        <f>IF(VLOOKUP(CONCATENATE($B49," ",$C49),'-RÅDATA_KVARTAL-'!$A$4:$W$75,13)&gt;0,VLOOKUP(CONCATENATE($B49," ",$C49),'-RÅDATA_KVARTAL-'!$A$4:$W$75,13),"")</f>
        <v>1444.3422377202482</v>
      </c>
      <c r="AO49" s="109"/>
    </row>
    <row r="50" spans="2:42" ht="10.5" customHeight="1" x14ac:dyDescent="0.2">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07">
        <f>IF(VLOOKUP(CONCATENATE($B50," ",$C50),'-RÅDATA_KVARTAL-'!$A$4:$W$75,13)&gt;0,VLOOKUP(CONCATENATE($B50," ",$C50),'-RÅDATA_KVARTAL-'!$A$4:$W$75,13),"")</f>
        <v>1387.6978468942493</v>
      </c>
      <c r="AO50" s="109"/>
    </row>
    <row r="51" spans="2:42" ht="10.5" customHeight="1" x14ac:dyDescent="0.2">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2883.9190502957035</v>
      </c>
      <c r="AJ51" s="109"/>
      <c r="AK51" s="105"/>
      <c r="AL51" s="179">
        <f>IF(VLOOKUP(CONCATENATE($B51," ",$C51),'-RÅDATA_KVARTAL-'!$A$4:$W$75,11)&gt;0,VLOOKUP(CONCATENATE($B51," ",$C51),'-RÅDATA_KVARTAL-'!$A$4:$W$75,11),"")</f>
        <v>2020.0997005104589</v>
      </c>
      <c r="AM51" s="109"/>
      <c r="AN51" s="107">
        <f>IF(VLOOKUP(CONCATENATE($B51," ",$C51),'-RÅDATA_KVARTAL-'!$A$4:$W$75,13)&gt;0,VLOOKUP(CONCATENATE($B51," ",$C51),'-RÅDATA_KVARTAL-'!$A$4:$W$75,13),"")</f>
        <v>1285.2915941104591</v>
      </c>
      <c r="AO51" s="109"/>
    </row>
    <row r="52" spans="2:42" ht="10.5" customHeight="1" x14ac:dyDescent="0.2">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6472.2927211630986</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2883.4337905484035</v>
      </c>
      <c r="AJ52" s="109"/>
      <c r="AK52" s="105"/>
      <c r="AL52" s="179">
        <f>IF(VLOOKUP(CONCATENATE($B52," ",$C52),'-RÅDATA_KVARTAL-'!$A$4:$W$75,11)&gt;0,VLOOKUP(CONCATENATE($B52," ",$C52),'-RÅDATA_KVARTAL-'!$A$4:$W$75,11),"")</f>
        <v>2053.7221332628606</v>
      </c>
      <c r="AM52" s="109"/>
      <c r="AN52" s="107">
        <f>IF(VLOOKUP(CONCATENATE($B52," ",$C52),'-RÅDATA_KVARTAL-'!$A$4:$W$75,13)&gt;0,VLOOKUP(CONCATENATE($B52," ",$C52),'-RÅDATA_KVARTAL-'!$A$4:$W$75,13),"")</f>
        <v>1284.2648886628606</v>
      </c>
      <c r="AO52" s="109"/>
    </row>
    <row r="53" spans="2:42" s="104" customFormat="1" ht="15" customHeight="1" x14ac:dyDescent="0.2">
      <c r="B53" s="105">
        <v>2013</v>
      </c>
      <c r="C53" s="105" t="s">
        <v>0</v>
      </c>
      <c r="D53" s="109"/>
      <c r="E53" s="179">
        <f>IF(VLOOKUP(CONCATENATE($B53," ",$C53),'-RÅDATA_KVARTAL-'!$A$4:$W$75,8)&gt;0,VLOOKUP(CONCATENATE($B53," ",$C53),'-RÅDATA_KVARTAL-'!$A$4:$W$75,8),"")</f>
        <v>49.39819597881511</v>
      </c>
      <c r="F53" s="109" t="s">
        <v>167</v>
      </c>
      <c r="G53" s="109"/>
      <c r="H53" s="179">
        <f>IF(VLOOKUP(CONCATENATE($B53," ",$C53),'-RÅDATA_KVARTAL-'!$A$4:$W$75,9)&gt;0,VLOOKUP(CONCATENATE($B53," ",$C53),'-RÅDATA_KVARTAL-'!$A$4:$W$75,9),"")</f>
        <v>2902.2837867437133</v>
      </c>
      <c r="I53" s="109"/>
      <c r="J53" s="109"/>
      <c r="K53" s="179">
        <f>IF(VLOOKUP(CONCATENATE($B53," ",$C53),'-RÅDATA_KVARTAL-'!$A$4:$W$75,4)&gt;0,VLOOKUP(CONCATENATE($B53," ",$C53),'-RÅDATA_KVARTAL-'!$A$4:$W$75,4),"")</f>
        <v>16143.374746040501</v>
      </c>
      <c r="L53" s="109"/>
      <c r="M53" s="109"/>
      <c r="N53" s="179">
        <f>IF(VLOOKUP(CONCATENATE($B53," ",$C53),'-RÅDATA_KVARTAL-'!$A$4:$W$75,6)&gt;0,VLOOKUP(CONCATENATE($B53," ",$C53),'-RÅDATA_KVARTAL-'!$A$4:$W$75,6),"")</f>
        <v>9491.070746040501</v>
      </c>
      <c r="O53" s="109"/>
      <c r="P53" s="109"/>
      <c r="Q53" s="179">
        <f>IF(VLOOKUP(CONCATENATE($B53," ",$C53),'-RÅDATA_KVARTAL-'!$A$4:$W$75,14)&gt;0,VLOOKUP(CONCATENATE($B53," ",$C53),'-RÅDATA_KVARTAL-'!$A$4:$W$75,14),"")</f>
        <v>8923.895960421889</v>
      </c>
      <c r="R53" s="109"/>
      <c r="S53" s="179">
        <f>IF(VLOOKUP(CONCATENATE($B53," ",$C53),'-RÅDATA_KVARTAL-'!$A$4:$W$75,16)&gt;0,VLOOKUP(CONCATENATE($B53," ",$C53),'-RÅDATA_KVARTAL-'!$A$4:$W$75,16),"")</f>
        <v>6678.7279604218893</v>
      </c>
      <c r="T53" s="109"/>
      <c r="U53" s="109"/>
      <c r="V53" s="179">
        <f>IF(VLOOKUP(CONCATENATE($B53," ",$C53),'-RÅDATA_KVARTAL-'!$A$4:$W$75,10)&gt;0,VLOOKUP(CONCATENATE($B53," ",$C53),'-RÅDATA_KVARTAL-'!$A$4:$W$75,10),"")</f>
        <v>7219.4787856186122</v>
      </c>
      <c r="W53" s="109"/>
      <c r="X53" s="179">
        <f>IF(VLOOKUP(CONCATENATE($B53," ",$C53),'-RÅDATA_KVARTAL-'!$A$4:$W$75,12)&gt;0,VLOOKUP(CONCATENATE($B53," ",$C53),'-RÅDATA_KVARTAL-'!$A$4:$W$75,12),"")</f>
        <v>2812.3427856186117</v>
      </c>
      <c r="Y53" s="109"/>
      <c r="Z53" s="109"/>
      <c r="AA53" s="179">
        <f>IF(VLOOKUP(CONCATENATE($B53," ",$C53),'-RÅDATA_KVARTAL-'!$A$4:$W$75,5)&gt;0,VLOOKUP(CONCATENATE($B53," ",$C53),'-RÅDATA_KVARTAL-'!$A$4:$W$75,5),"")</f>
        <v>5170.0989934363424</v>
      </c>
      <c r="AB53" s="109"/>
      <c r="AC53" s="109"/>
      <c r="AD53" s="179">
        <f>IF(VLOOKUP(CONCATENATE($B53," ",$C53),'-RÅDATA_KVARTAL-'!$A$4:$W$75,7)&gt;0,VLOOKUP(CONCATENATE($B53," ",$C53),'-RÅDATA_KVARTAL-'!$A$4:$W$75,7),"")</f>
        <v>4128.2883314363426</v>
      </c>
      <c r="AE53" s="109"/>
      <c r="AF53" s="109"/>
      <c r="AG53" s="179">
        <f>IF(VLOOKUP(CONCATENATE($B53," ",$C53),'-RÅDATA_KVARTAL-'!$A$4:$W$75,15)&gt;0,VLOOKUP(CONCATENATE($B53," ",$C53),'-RÅDATA_KVARTAL-'!$A$4:$W$75,15),"")</f>
        <v>3242.8925834971933</v>
      </c>
      <c r="AH53" s="109"/>
      <c r="AI53" s="179">
        <f>IF(VLOOKUP(CONCATENATE($B53," ",$C53),'-RÅDATA_KVARTAL-'!$A$4:$W$75,17)&gt;0,VLOOKUP(CONCATENATE($B53," ",$C53),'-RÅDATA_KVARTAL-'!$A$4:$W$75,17),"")</f>
        <v>2848.0315706971933</v>
      </c>
      <c r="AJ53" s="105"/>
      <c r="AK53" s="105"/>
      <c r="AL53" s="179">
        <f>IF(VLOOKUP(CONCATENATE($B53," ",$C53),'-RÅDATA_KVARTAL-'!$A$4:$W$75,11)&gt;0,VLOOKUP(CONCATENATE($B53," ",$C53),'-RÅDATA_KVARTAL-'!$A$4:$W$75,11),"")</f>
        <v>1927.2064099391489</v>
      </c>
      <c r="AM53" s="109"/>
      <c r="AN53" s="107">
        <f>IF(VLOOKUP(CONCATENATE($B53," ",$C53),'-RÅDATA_KVARTAL-'!$A$4:$W$75,13)&gt;0,VLOOKUP(CONCATENATE($B53," ",$C53),'-RÅDATA_KVARTAL-'!$A$4:$W$75,13),"")</f>
        <v>1280.2567607391491</v>
      </c>
      <c r="AO53" s="109"/>
    </row>
    <row r="54" spans="2:42" ht="10.5" customHeight="1" x14ac:dyDescent="0.2">
      <c r="B54" s="105">
        <v>2013</v>
      </c>
      <c r="C54" s="105" t="s">
        <v>1</v>
      </c>
      <c r="D54" s="109"/>
      <c r="E54" s="179">
        <f>IF(VLOOKUP(CONCATENATE($B54," ",$C54),'-RÅDATA_KVARTAL-'!$A$4:$W$75,8)&gt;0,VLOOKUP(CONCATENATE($B54," ",$C54),'-RÅDATA_KVARTAL-'!$A$4:$W$75,8),"")</f>
        <v>50.535144629170297</v>
      </c>
      <c r="F54" s="109" t="s">
        <v>167</v>
      </c>
      <c r="G54" s="109"/>
      <c r="H54" s="179">
        <f>IF(VLOOKUP(CONCATENATE($B54," ",$C54),'-RÅDATA_KVARTAL-'!$A$4:$W$75,9)&gt;0,VLOOKUP(CONCATENATE($B54," ",$C54),'-RÅDATA_KVARTAL-'!$A$4:$W$75,9),"")</f>
        <v>3018.9715864762215</v>
      </c>
      <c r="I54" s="109"/>
      <c r="J54" s="109"/>
      <c r="K54" s="179">
        <f>IF(VLOOKUP(CONCATENATE($B54," ",$C54),'-RÅDATA_KVARTAL-'!$A$4:$W$75,4)&gt;0,VLOOKUP(CONCATENATE($B54," ",$C54),'-RÅDATA_KVARTAL-'!$A$4:$W$75,4),"")</f>
        <v>16180.293787472634</v>
      </c>
      <c r="L54" s="109"/>
      <c r="M54" s="109"/>
      <c r="N54" s="179">
        <f>IF(VLOOKUP(CONCATENATE($B54," ",$C54),'-RÅDATA_KVARTAL-'!$A$4:$W$75,6)&gt;0,VLOOKUP(CONCATENATE($B54," ",$C54),'-RÅDATA_KVARTAL-'!$A$4:$W$75,6),"")</f>
        <v>9767.2852874726341</v>
      </c>
      <c r="O54" s="109"/>
      <c r="P54" s="109"/>
      <c r="Q54" s="179">
        <f>IF(VLOOKUP(CONCATENATE($B54," ",$C54),'-RÅDATA_KVARTAL-'!$A$4:$W$75,14)&gt;0,VLOOKUP(CONCATENATE($B54," ",$C54),'-RÅDATA_KVARTAL-'!$A$4:$W$75,14),"")</f>
        <v>8758.5815169943926</v>
      </c>
      <c r="R54" s="109"/>
      <c r="S54" s="179">
        <f>IF(VLOOKUP(CONCATENATE($B54," ",$C54),'-RÅDATA_KVARTAL-'!$A$4:$W$75,16)&gt;0,VLOOKUP(CONCATENATE($B54," ",$C54),'-RÅDATA_KVARTAL-'!$A$4:$W$75,16),"")</f>
        <v>6577.1690169943922</v>
      </c>
      <c r="T54" s="109"/>
      <c r="U54" s="109"/>
      <c r="V54" s="179">
        <f>IF(VLOOKUP(CONCATENATE($B54," ",$C54),'-RÅDATA_KVARTAL-'!$A$4:$W$75,10)&gt;0,VLOOKUP(CONCATENATE($B54," ",$C54),'-RÅDATA_KVARTAL-'!$A$4:$W$75,10),"")</f>
        <v>7421.7122704782414</v>
      </c>
      <c r="W54" s="109"/>
      <c r="X54" s="179">
        <f>IF(VLOOKUP(CONCATENATE($B54," ",$C54),'-RÅDATA_KVARTAL-'!$A$4:$W$75,12)&gt;0,VLOOKUP(CONCATENATE($B54," ",$C54),'-RÅDATA_KVARTAL-'!$A$4:$W$75,12),"")</f>
        <v>3190.1162704782419</v>
      </c>
      <c r="Y54" s="109"/>
      <c r="Z54" s="109"/>
      <c r="AA54" s="179">
        <f>IF(VLOOKUP(CONCATENATE($B54," ",$C54),'-RÅDATA_KVARTAL-'!$A$4:$W$75,5)&gt;0,VLOOKUP(CONCATENATE($B54," ",$C54),'-RÅDATA_KVARTAL-'!$A$4:$W$75,5),"")</f>
        <v>5111.1982542579717</v>
      </c>
      <c r="AB54" s="109"/>
      <c r="AC54" s="109"/>
      <c r="AD54" s="179">
        <f>IF(VLOOKUP(CONCATENATE($B54," ",$C54),'-RÅDATA_KVARTAL-'!$A$4:$W$75,7)&gt;0,VLOOKUP(CONCATENATE($B54," ",$C54),'-RÅDATA_KVARTAL-'!$A$4:$W$75,7),"")</f>
        <v>4111.0411512579722</v>
      </c>
      <c r="AE54" s="109"/>
      <c r="AF54" s="109"/>
      <c r="AG54" s="179">
        <f>IF(VLOOKUP(CONCATENATE($B54," ",$C54),'-RÅDATA_KVARTAL-'!$A$4:$W$75,15)&gt;0,VLOOKUP(CONCATENATE($B54," ",$C54),'-RÅDATA_KVARTAL-'!$A$4:$W$75,15),"")</f>
        <v>3175.9711572747756</v>
      </c>
      <c r="AH54" s="109"/>
      <c r="AI54" s="179">
        <f>IF(VLOOKUP(CONCATENATE($B54," ",$C54),'-RÅDATA_KVARTAL-'!$A$4:$W$75,17)&gt;0,VLOOKUP(CONCATENATE($B54," ",$C54),'-RÅDATA_KVARTAL-'!$A$4:$W$75,17),"")</f>
        <v>2767.9705829747754</v>
      </c>
      <c r="AJ54" s="109"/>
      <c r="AK54" s="105"/>
      <c r="AL54" s="179">
        <f>IF(VLOOKUP(CONCATENATE($B54," ",$C54),'-RÅDATA_KVARTAL-'!$A$4:$W$75,11)&gt;0,VLOOKUP(CONCATENATE($B54," ",$C54),'-RÅDATA_KVARTAL-'!$A$4:$W$75,11),"")</f>
        <v>1935.2270969831964</v>
      </c>
      <c r="AM54" s="109"/>
      <c r="AN54" s="107">
        <f>IF(VLOOKUP(CONCATENATE($B54," ",$C54),'-RÅDATA_KVARTAL-'!$A$4:$W$75,13)&gt;0,VLOOKUP(CONCATENATE($B54," ",$C54),'-RÅDATA_KVARTAL-'!$A$4:$W$75,13),"")</f>
        <v>1343.0705682831963</v>
      </c>
      <c r="AO54" s="109"/>
    </row>
    <row r="55" spans="2:42" ht="10.5" customHeight="1" x14ac:dyDescent="0.2">
      <c r="B55" s="33">
        <v>2013</v>
      </c>
      <c r="C55" s="33" t="s">
        <v>2</v>
      </c>
      <c r="D55" s="78"/>
      <c r="E55" s="179">
        <f>IF(VLOOKUP(CONCATENATE($B55," ",$C55),'-RÅDATA_KVARTAL-'!$A$4:$W$75,8)&gt;0,VLOOKUP(CONCATENATE($B55," ",$C55),'-RÅDATA_KVARTAL-'!$A$4:$W$75,8),"")</f>
        <v>48.276353903639439</v>
      </c>
      <c r="F55" s="109" t="s">
        <v>167</v>
      </c>
      <c r="G55" s="109"/>
      <c r="H55" s="179">
        <f>IF(VLOOKUP(CONCATENATE($B55," ",$C55),'-RÅDATA_KVARTAL-'!$A$4:$W$75,9)&gt;0,VLOOKUP(CONCATENATE($B55," ",$C55),'-RÅDATA_KVARTAL-'!$A$4:$W$75,9),"")</f>
        <v>2936.2135619280766</v>
      </c>
      <c r="I55" s="109"/>
      <c r="J55" s="109"/>
      <c r="K55" s="179">
        <f>IF(VLOOKUP(CONCATENATE($B55," ",$C55),'-RÅDATA_KVARTAL-'!$A$4:$W$75,4)&gt;0,VLOOKUP(CONCATENATE($B55," ",$C55),'-RÅDATA_KVARTAL-'!$A$4:$W$75,4),"")</f>
        <v>17131.033358408273</v>
      </c>
      <c r="L55" s="109"/>
      <c r="M55" s="109"/>
      <c r="N55" s="179">
        <f>IF(VLOOKUP(CONCATENATE($B55," ",$C55),'-RÅDATA_KVARTAL-'!$A$4:$W$75,6)&gt;0,VLOOKUP(CONCATENATE($B55," ",$C55),'-RÅDATA_KVARTAL-'!$A$4:$W$75,6),"")</f>
        <v>9497.4323584082722</v>
      </c>
      <c r="O55" s="109"/>
      <c r="P55" s="109"/>
      <c r="Q55" s="179">
        <f>IF(VLOOKUP(CONCATENATE($B55," ",$C55),'-RÅDATA_KVARTAL-'!$A$4:$W$75,14)&gt;0,VLOOKUP(CONCATENATE($B55," ",$C55),'-RÅDATA_KVARTAL-'!$A$4:$W$75,14),"")</f>
        <v>9177.4148687603338</v>
      </c>
      <c r="R55" s="109"/>
      <c r="S55" s="179">
        <f>IF(VLOOKUP(CONCATENATE($B55," ",$C55),'-RÅDATA_KVARTAL-'!$A$4:$W$75,16)&gt;0,VLOOKUP(CONCATENATE($B55," ",$C55),'-RÅDATA_KVARTAL-'!$A$4:$W$75,16),"")</f>
        <v>6406.7338687603333</v>
      </c>
      <c r="T55" s="109"/>
      <c r="U55" s="109"/>
      <c r="V55" s="179">
        <f>IF(VLOOKUP(CONCATENATE($B55," ",$C55),'-RÅDATA_KVARTAL-'!$A$4:$W$75,10)&gt;0,VLOOKUP(CONCATENATE($B55," ",$C55),'-RÅDATA_KVARTAL-'!$A$4:$W$75,10),"")</f>
        <v>7953.618489647939</v>
      </c>
      <c r="W55" s="109"/>
      <c r="X55" s="179">
        <f>IF(VLOOKUP(CONCATENATE($B55," ",$C55),'-RÅDATA_KVARTAL-'!$A$4:$W$75,12)&gt;0,VLOOKUP(CONCATENATE($B55," ",$C55),'-RÅDATA_KVARTAL-'!$A$4:$W$75,12),"")</f>
        <v>3090.6984896479389</v>
      </c>
      <c r="Y55" s="109"/>
      <c r="Z55" s="109"/>
      <c r="AA55" s="179">
        <f>IF(VLOOKUP(CONCATENATE($B55," ",$C55),'-RÅDATA_KVARTAL-'!$A$4:$W$75,5)&gt;0,VLOOKUP(CONCATENATE($B55," ",$C55),'-RÅDATA_KVARTAL-'!$A$4:$W$75,5),"")</f>
        <v>5058.0310403112235</v>
      </c>
      <c r="AB55" s="109"/>
      <c r="AC55" s="109"/>
      <c r="AD55" s="179">
        <f>IF(VLOOKUP(CONCATENATE($B55," ",$C55),'-RÅDATA_KVARTAL-'!$A$4:$W$75,7)&gt;0,VLOOKUP(CONCATENATE($B55," ",$C55),'-RÅDATA_KVARTAL-'!$A$4:$W$75,7),"")</f>
        <v>3848.574943411224</v>
      </c>
      <c r="AE55" s="109"/>
      <c r="AF55" s="109"/>
      <c r="AG55" s="179">
        <f>IF(VLOOKUP(CONCATENATE($B55," ",$C55),'-RÅDATA_KVARTAL-'!$A$4:$W$75,15)&gt;0,VLOOKUP(CONCATENATE($B55," ",$C55),'-RÅDATA_KVARTAL-'!$A$4:$W$75,15),"")</f>
        <v>3201.8502822949968</v>
      </c>
      <c r="AH55" s="109"/>
      <c r="AI55" s="179">
        <f>IF(VLOOKUP(CONCATENATE($B55," ",$C55),'-RÅDATA_KVARTAL-'!$A$4:$W$75,17)&gt;0,VLOOKUP(CONCATENATE($B55," ",$C55),'-RÅDATA_KVARTAL-'!$A$4:$W$75,17),"")</f>
        <v>2682.7700110949968</v>
      </c>
      <c r="AJ55" s="109"/>
      <c r="AK55" s="105"/>
      <c r="AL55" s="179">
        <f>IF(VLOOKUP(CONCATENATE($B55," ",$C55),'-RÅDATA_KVARTAL-'!$A$4:$W$75,11)&gt;0,VLOOKUP(CONCATENATE($B55," ",$C55),'-RÅDATA_KVARTAL-'!$A$4:$W$75,11),"")</f>
        <v>1856.1807580162269</v>
      </c>
      <c r="AM55" s="109"/>
      <c r="AN55" s="107">
        <f>IF(VLOOKUP(CONCATENATE($B55," ",$C55),'-RÅDATA_KVARTAL-'!$A$4:$W$75,13)&gt;0,VLOOKUP(CONCATENATE($B55," ",$C55),'-RÅDATA_KVARTAL-'!$A$4:$W$75,13),"")</f>
        <v>1165.8049323162272</v>
      </c>
      <c r="AO55" s="109"/>
    </row>
    <row r="56" spans="2:42" ht="10.5" customHeight="1" x14ac:dyDescent="0.2">
      <c r="B56" s="33">
        <v>2013</v>
      </c>
      <c r="C56" s="33" t="s">
        <v>3</v>
      </c>
      <c r="D56" s="78"/>
      <c r="E56" s="179">
        <f>IF(VLOOKUP(CONCATENATE($B56," ",$C56),'-RÅDATA_KVARTAL-'!$A$4:$W$75,8)&gt;0,VLOOKUP(CONCATENATE($B56," ",$C56),'-RÅDATA_KVARTAL-'!$A$4:$W$75,8),"")</f>
        <v>52.253829376998986</v>
      </c>
      <c r="F56" s="109" t="s">
        <v>167</v>
      </c>
      <c r="G56" s="109"/>
      <c r="H56" s="179">
        <f>IF(VLOOKUP(CONCATENATE($B56," ",$C56),'-RÅDATA_KVARTAL-'!$A$4:$W$75,9)&gt;0,VLOOKUP(CONCATENATE($B56," ",$C56),'-RÅDATA_KVARTAL-'!$A$4:$W$75,9),"")</f>
        <v>3000.0413928017228</v>
      </c>
      <c r="I56" s="109"/>
      <c r="J56" s="109"/>
      <c r="K56" s="179">
        <f>IF(VLOOKUP(CONCATENATE($B56," ",$C56),'-RÅDATA_KVARTAL-'!$A$4:$W$75,4)&gt;0,VLOOKUP(CONCATENATE($B56," ",$C56),'-RÅDATA_KVARTAL-'!$A$4:$W$75,4),"")</f>
        <v>17875.411672948627</v>
      </c>
      <c r="L56" s="109"/>
      <c r="M56" s="109"/>
      <c r="N56" s="179">
        <f>IF(VLOOKUP(CONCATENATE($B56," ",$C56),'-RÅDATA_KVARTAL-'!$A$4:$W$75,6)&gt;0,VLOOKUP(CONCATENATE($B56," ",$C56),'-RÅDATA_KVARTAL-'!$A$4:$W$75,6),"")</f>
        <v>9769.8106729486281</v>
      </c>
      <c r="O56" s="109"/>
      <c r="P56" s="109"/>
      <c r="Q56" s="179">
        <f>IF(VLOOKUP(CONCATENATE($B56," ",$C56),'-RÅDATA_KVARTAL-'!$A$4:$W$75,14)&gt;0,VLOOKUP(CONCATENATE($B56," ",$C56),'-RÅDATA_KVARTAL-'!$A$4:$W$75,14),"")</f>
        <v>9248.4371333411855</v>
      </c>
      <c r="R56" s="109"/>
      <c r="S56" s="179">
        <f>IF(VLOOKUP(CONCATENATE($B56," ",$C56),'-RÅDATA_KVARTAL-'!$A$4:$W$75,16)&gt;0,VLOOKUP(CONCATENATE($B56," ",$C56),'-RÅDATA_KVARTAL-'!$A$4:$W$75,16),"")</f>
        <v>6522.091133341185</v>
      </c>
      <c r="T56" s="109"/>
      <c r="U56" s="109"/>
      <c r="V56" s="179">
        <f>IF(VLOOKUP(CONCATENATE($B56," ",$C56),'-RÅDATA_KVARTAL-'!$A$4:$W$75,10)&gt;0,VLOOKUP(CONCATENATE($B56," ",$C56),'-RÅDATA_KVARTAL-'!$A$4:$W$75,10),"")</f>
        <v>8626.9745396074413</v>
      </c>
      <c r="W56" s="109"/>
      <c r="X56" s="179">
        <f>IF(VLOOKUP(CONCATENATE($B56," ",$C56),'-RÅDATA_KVARTAL-'!$A$4:$W$75,12)&gt;0,VLOOKUP(CONCATENATE($B56," ",$C56),'-RÅDATA_KVARTAL-'!$A$4:$W$75,12),"")</f>
        <v>3247.7195396074421</v>
      </c>
      <c r="Y56" s="109"/>
      <c r="Z56" s="109"/>
      <c r="AA56" s="179">
        <f>IF(VLOOKUP(CONCATENATE($B56," ",$C56),'-RÅDATA_KVARTAL-'!$A$4:$W$75,5)&gt;0,VLOOKUP(CONCATENATE($B56," ",$C56),'-RÅDATA_KVARTAL-'!$A$4:$W$75,5),"")</f>
        <v>5423.8626173710254</v>
      </c>
      <c r="AB56" s="109"/>
      <c r="AC56" s="109"/>
      <c r="AD56" s="179">
        <f>IF(VLOOKUP(CONCATENATE($B56," ",$C56),'-RÅDATA_KVARTAL-'!$A$4:$W$75,7)&gt;0,VLOOKUP(CONCATENATE($B56," ",$C56),'-RÅDATA_KVARTAL-'!$A$4:$W$75,7),"")</f>
        <v>4164.4810764710255</v>
      </c>
      <c r="AE56" s="109"/>
      <c r="AF56" s="109"/>
      <c r="AG56" s="179">
        <f>IF(VLOOKUP(CONCATENATE($B56," ",$C56),'-RÅDATA_KVARTAL-'!$A$4:$W$75,15)&gt;0,VLOOKUP(CONCATENATE($B56," ",$C56),'-RÅDATA_KVARTAL-'!$A$4:$W$75,15),"")</f>
        <v>3265.6132253512005</v>
      </c>
      <c r="AH56" s="109"/>
      <c r="AI56" s="179">
        <f>IF(VLOOKUP(CONCATENATE($B56," ",$C56),'-RÅDATA_KVARTAL-'!$A$4:$W$75,17)&gt;0,VLOOKUP(CONCATENATE($B56," ",$C56),'-RÅDATA_KVARTAL-'!$A$4:$W$75,17),"")</f>
        <v>2779.5949601512002</v>
      </c>
      <c r="AJ56" s="105"/>
      <c r="AK56" s="105"/>
      <c r="AL56" s="179">
        <f>IF(VLOOKUP(CONCATENATE($B56," ",$C56),'-RÅDATA_KVARTAL-'!$A$4:$W$75,11)&gt;0,VLOOKUP(CONCATENATE($B56," ",$C56),'-RÅDATA_KVARTAL-'!$A$4:$W$75,11),"")</f>
        <v>2158.2493920198249</v>
      </c>
      <c r="AM56" s="109"/>
      <c r="AN56" s="107">
        <f>IF(VLOOKUP(CONCATENATE($B56," ",$C56),'-RÅDATA_KVARTAL-'!$A$4:$W$75,13)&gt;0,VLOOKUP(CONCATENATE($B56," ",$C56),'-RÅDATA_KVARTAL-'!$A$4:$W$75,13),"")</f>
        <v>1384.8861163198249</v>
      </c>
      <c r="AO56" s="109"/>
      <c r="AP56" s="109"/>
    </row>
    <row r="57" spans="2:42" s="104" customFormat="1" ht="15" customHeight="1" x14ac:dyDescent="0.2">
      <c r="B57" s="105">
        <v>2014</v>
      </c>
      <c r="C57" s="105" t="s">
        <v>0</v>
      </c>
      <c r="D57" s="106"/>
      <c r="E57" s="179">
        <f>IF(VLOOKUP(CONCATENATE($B57," ",$C57),'-RÅDATA_KVARTAL-'!$A$4:$W$75,8)&gt;0,VLOOKUP(CONCATENATE($B57," ",$C57),'-RÅDATA_KVARTAL-'!$A$4:$W$75,8),"")</f>
        <v>51.016424939755602</v>
      </c>
      <c r="F57" s="109" t="s">
        <v>167</v>
      </c>
      <c r="G57" s="109"/>
      <c r="H57" s="179">
        <f>IF(VLOOKUP(CONCATENATE($B57," ",$C57),'-RÅDATA_KVARTAL-'!$A$4:$W$75,9)&gt;0,VLOOKUP(CONCATENATE($B57," ",$C57),'-RÅDATA_KVARTAL-'!$A$4:$W$75,9),"")</f>
        <v>2926.8735312149079</v>
      </c>
      <c r="I57" s="109" t="s">
        <v>167</v>
      </c>
      <c r="J57" s="109"/>
      <c r="K57" s="179">
        <f>IF(VLOOKUP(CONCATENATE($B57," ",$C57),'-RÅDATA_KVARTAL-'!$A$4:$W$75,4)&gt;0,VLOOKUP(CONCATENATE($B57," ",$C57),'-RÅDATA_KVARTAL-'!$A$4:$W$75,4),"")</f>
        <v>17113.688718198111</v>
      </c>
      <c r="L57" s="109" t="s">
        <v>167</v>
      </c>
      <c r="M57" s="109"/>
      <c r="N57" s="179">
        <f>IF(VLOOKUP(CONCATENATE($B57," ",$C57),'-RÅDATA_KVARTAL-'!$A$4:$W$75,6)&gt;0,VLOOKUP(CONCATENATE($B57," ",$C57),'-RÅDATA_KVARTAL-'!$A$4:$W$75,6),"")</f>
        <v>10250.124718198111</v>
      </c>
      <c r="O57" s="109" t="s">
        <v>167</v>
      </c>
      <c r="P57" s="109"/>
      <c r="Q57" s="179">
        <f>IF(VLOOKUP(CONCATENATE($B57," ",$C57),'-RÅDATA_KVARTAL-'!$A$4:$W$75,14)&gt;0,VLOOKUP(CONCATENATE($B57," ",$C57),'-RÅDATA_KVARTAL-'!$A$4:$W$75,14),"")</f>
        <v>9132.0724786688952</v>
      </c>
      <c r="R57" s="109" t="s">
        <v>167</v>
      </c>
      <c r="S57" s="179">
        <f>IF(VLOOKUP(CONCATENATE($B57," ",$C57),'-RÅDATA_KVARTAL-'!$A$4:$W$75,16)&gt;0,VLOOKUP(CONCATENATE($B57," ",$C57),'-RÅDATA_KVARTAL-'!$A$4:$W$75,16),"")</f>
        <v>6987.736478668895</v>
      </c>
      <c r="T57" s="109" t="s">
        <v>167</v>
      </c>
      <c r="U57" s="109"/>
      <c r="V57" s="179">
        <f>IF(VLOOKUP(CONCATENATE($B57," ",$C57),'-RÅDATA_KVARTAL-'!$A$4:$W$75,10)&gt;0,VLOOKUP(CONCATENATE($B57," ",$C57),'-RÅDATA_KVARTAL-'!$A$4:$W$75,10),"")</f>
        <v>7981.6162395292149</v>
      </c>
      <c r="W57" s="109" t="s">
        <v>167</v>
      </c>
      <c r="X57" s="179">
        <f>IF(VLOOKUP(CONCATENATE($B57," ",$C57),'-RÅDATA_KVARTAL-'!$A$4:$W$75,12)&gt;0,VLOOKUP(CONCATENATE($B57," ",$C57),'-RÅDATA_KVARTAL-'!$A$4:$W$75,12),"")</f>
        <v>3262.3882395292148</v>
      </c>
      <c r="Y57" s="109" t="s">
        <v>167</v>
      </c>
      <c r="Z57" s="109"/>
      <c r="AA57" s="179">
        <f>IF(VLOOKUP(CONCATENATE($B57," ",$C57),'-RÅDATA_KVARTAL-'!$A$4:$W$75,5)&gt;0,VLOOKUP(CONCATENATE($B57," ",$C57),'-RÅDATA_KVARTAL-'!$A$4:$W$75,5),"")</f>
        <v>5314.7568103980811</v>
      </c>
      <c r="AB57" s="109" t="s">
        <v>167</v>
      </c>
      <c r="AC57" s="109"/>
      <c r="AD57" s="179">
        <f>IF(VLOOKUP(CONCATENATE($B57," ",$C57),'-RÅDATA_KVARTAL-'!$A$4:$W$75,7)&gt;0,VLOOKUP(CONCATENATE($B57," ",$C57),'-RÅDATA_KVARTAL-'!$A$4:$W$75,7),"")</f>
        <v>4246.4042217980814</v>
      </c>
      <c r="AE57" s="109" t="s">
        <v>167</v>
      </c>
      <c r="AF57" s="109"/>
      <c r="AG57" s="179">
        <f>IF(VLOOKUP(CONCATENATE($B57," ",$C57),'-RÅDATA_KVARTAL-'!$A$4:$W$75,15)&gt;0,VLOOKUP(CONCATENATE($B57," ",$C57),'-RÅDATA_KVARTAL-'!$A$4:$W$75,15),"")</f>
        <v>3309.0115605437945</v>
      </c>
      <c r="AH57" s="109" t="s">
        <v>167</v>
      </c>
      <c r="AI57" s="179">
        <f>IF(VLOOKUP(CONCATENATE($B57," ",$C57),'-RÅDATA_KVARTAL-'!$A$4:$W$75,17)&gt;0,VLOOKUP(CONCATENATE($B57," ",$C57),'-RÅDATA_KVARTAL-'!$A$4:$W$75,17),"")</f>
        <v>2923.2557374437947</v>
      </c>
      <c r="AJ57" s="105"/>
      <c r="AK57" s="105"/>
      <c r="AL57" s="179">
        <f>IF(VLOOKUP(CONCATENATE($B57," ",$C57),'-RÅDATA_KVARTAL-'!$A$4:$W$75,11)&gt;0,VLOOKUP(CONCATENATE($B57," ",$C57),'-RÅDATA_KVARTAL-'!$A$4:$W$75,11),"")</f>
        <v>2005.7452498542866</v>
      </c>
      <c r="AM57" s="109" t="s">
        <v>167</v>
      </c>
      <c r="AN57" s="107">
        <f>IF(VLOOKUP(CONCATENATE($B57," ",$C57),'-RÅDATA_KVARTAL-'!$A$4:$W$75,13)&gt;0,VLOOKUP(CONCATENATE($B57," ",$C57),'-RÅDATA_KVARTAL-'!$A$4:$W$75,13),"")</f>
        <v>1323.1484843542867</v>
      </c>
      <c r="AO57" s="109" t="s">
        <v>167</v>
      </c>
      <c r="AP57" s="109"/>
    </row>
    <row r="58" spans="2:42" ht="10.5" customHeight="1" x14ac:dyDescent="0.2">
      <c r="B58" s="33">
        <v>2014</v>
      </c>
      <c r="C58" s="33" t="s">
        <v>1</v>
      </c>
      <c r="D58" s="78"/>
      <c r="E58" s="179">
        <f>IF(VLOOKUP(CONCATENATE($B58," ",$C58),'-RÅDATA_KVARTAL-'!$A$4:$W$75,8)&gt;0,VLOOKUP(CONCATENATE($B58," ",$C58),'-RÅDATA_KVARTAL-'!$A$4:$W$75,8),"")</f>
        <v>51.141702225298978</v>
      </c>
      <c r="F58" s="109" t="s">
        <v>167</v>
      </c>
      <c r="G58" s="109"/>
      <c r="H58" s="179">
        <f>IF(VLOOKUP(CONCATENATE($B58," ",$C58),'-RÅDATA_KVARTAL-'!$A$4:$W$75,9)&gt;0,VLOOKUP(CONCATENATE($B58," ",$C58),'-RÅDATA_KVARTAL-'!$A$4:$W$75,9),"")</f>
        <v>3051.3451188291606</v>
      </c>
      <c r="I58" s="109" t="s">
        <v>167</v>
      </c>
      <c r="J58" s="109"/>
      <c r="K58" s="179">
        <f>IF(VLOOKUP(CONCATENATE($B58," ",$C58),'-RÅDATA_KVARTAL-'!$A$4:$W$75,4)&gt;0,VLOOKUP(CONCATENATE($B58," ",$C58),'-RÅDATA_KVARTAL-'!$A$4:$W$75,4),"")</f>
        <v>17098.852697678831</v>
      </c>
      <c r="L58" s="109" t="s">
        <v>167</v>
      </c>
      <c r="M58" s="109"/>
      <c r="N58" s="179">
        <f>IF(VLOOKUP(CONCATENATE($B58," ",$C58),'-RÅDATA_KVARTAL-'!$A$4:$W$75,6)&gt;0,VLOOKUP(CONCATENATE($B58," ",$C58),'-RÅDATA_KVARTAL-'!$A$4:$W$75,6),"")</f>
        <v>10146.10069767883</v>
      </c>
      <c r="O58" s="109" t="s">
        <v>167</v>
      </c>
      <c r="P58" s="109"/>
      <c r="Q58" s="179">
        <f>IF(VLOOKUP(CONCATENATE($B58," ",$C58),'-RÅDATA_KVARTAL-'!$A$4:$W$75,14)&gt;0,VLOOKUP(CONCATENATE($B58," ",$C58),'-RÅDATA_KVARTAL-'!$A$4:$W$75,14),"")</f>
        <v>8928.2212324346583</v>
      </c>
      <c r="R58" s="109" t="s">
        <v>167</v>
      </c>
      <c r="S58" s="179">
        <f>IF(VLOOKUP(CONCATENATE($B58," ",$C58),'-RÅDATA_KVARTAL-'!$A$4:$W$75,16)&gt;0,VLOOKUP(CONCATENATE($B58," ",$C58),'-RÅDATA_KVARTAL-'!$A$4:$W$75,16),"")</f>
        <v>6646.5362324346579</v>
      </c>
      <c r="T58" s="109" t="s">
        <v>167</v>
      </c>
      <c r="U58" s="109"/>
      <c r="V58" s="179">
        <f>IF(VLOOKUP(CONCATENATE($B58," ",$C58),'-RÅDATA_KVARTAL-'!$A$4:$W$75,10)&gt;0,VLOOKUP(CONCATENATE($B58," ",$C58),'-RÅDATA_KVARTAL-'!$A$4:$W$75,10),"")</f>
        <v>8170.6314652441724</v>
      </c>
      <c r="W58" s="109" t="s">
        <v>167</v>
      </c>
      <c r="X58" s="179">
        <f>IF(VLOOKUP(CONCATENATE($B58," ",$C58),'-RÅDATA_KVARTAL-'!$A$4:$W$75,12)&gt;0,VLOOKUP(CONCATENATE($B58," ",$C58),'-RÅDATA_KVARTAL-'!$A$4:$W$75,12),"")</f>
        <v>3499.5644652441724</v>
      </c>
      <c r="Y58" s="109" t="s">
        <v>167</v>
      </c>
      <c r="Z58" s="109"/>
      <c r="AA58" s="179">
        <f>IF(VLOOKUP(CONCATENATE($B58," ",$C58),'-RÅDATA_KVARTAL-'!$A$4:$W$75,5)&gt;0,VLOOKUP(CONCATENATE($B58," ",$C58),'-RÅDATA_KVARTAL-'!$A$4:$W$75,5),"")</f>
        <v>5341.5189226868624</v>
      </c>
      <c r="AB58" s="109" t="s">
        <v>167</v>
      </c>
      <c r="AC58" s="109"/>
      <c r="AD58" s="179">
        <f>IF(VLOOKUP(CONCATENATE($B58," ",$C58),'-RÅDATA_KVARTAL-'!$A$4:$W$75,7)&gt;0,VLOOKUP(CONCATENATE($B58," ",$C58),'-RÅDATA_KVARTAL-'!$A$4:$W$75,7),"")</f>
        <v>4250.2118719868631</v>
      </c>
      <c r="AE58" s="109" t="s">
        <v>167</v>
      </c>
      <c r="AF58" s="109"/>
      <c r="AG58" s="179">
        <f>IF(VLOOKUP(CONCATENATE($B58," ",$C58),'-RÅDATA_KVARTAL-'!$A$4:$W$75,15)&gt;0,VLOOKUP(CONCATENATE($B58," ",$C58),'-RÅDATA_KVARTAL-'!$A$4:$W$75,15),"")</f>
        <v>3261.4155674674003</v>
      </c>
      <c r="AH58" s="109" t="s">
        <v>167</v>
      </c>
      <c r="AI58" s="179">
        <f>IF(VLOOKUP(CONCATENATE($B58," ",$C58),'-RÅDATA_KVARTAL-'!$A$4:$W$75,17)&gt;0,VLOOKUP(CONCATENATE($B58," ",$C58),'-RÅDATA_KVARTAL-'!$A$4:$W$75,17),"")</f>
        <v>2848.4152671674001</v>
      </c>
      <c r="AJ58" s="105"/>
      <c r="AK58" s="105"/>
      <c r="AL58" s="179">
        <f>IF(VLOOKUP(CONCATENATE($B58," ",$C58),'-RÅDATA_KVARTAL-'!$A$4:$W$75,11)&gt;0,VLOOKUP(CONCATENATE($B58," ",$C58),'-RÅDATA_KVARTAL-'!$A$4:$W$75,11),"")</f>
        <v>2080.1033552194622</v>
      </c>
      <c r="AM58" s="109" t="s">
        <v>167</v>
      </c>
      <c r="AN58" s="107">
        <f>IF(VLOOKUP(CONCATENATE($B58," ",$C58),'-RÅDATA_KVARTAL-'!$A$4:$W$75,13)&gt;0,VLOOKUP(CONCATENATE($B58," ",$C58),'-RÅDATA_KVARTAL-'!$A$4:$W$75,13),"")</f>
        <v>1401.7966048194623</v>
      </c>
      <c r="AO58" s="109" t="s">
        <v>167</v>
      </c>
      <c r="AP58" s="109"/>
    </row>
    <row r="59" spans="2:42" ht="10.5" customHeight="1" x14ac:dyDescent="0.2">
      <c r="B59" s="33">
        <v>2014</v>
      </c>
      <c r="C59" s="33" t="s">
        <v>2</v>
      </c>
      <c r="D59" s="78"/>
      <c r="E59" s="179">
        <f>IF(VLOOKUP(CONCATENATE($B59," ",$C59),'-RÅDATA_KVARTAL-'!$A$4:$W$75,8)&gt;0,VLOOKUP(CONCATENATE($B59," ",$C59),'-RÅDATA_KVARTAL-'!$A$4:$W$75,8),"")</f>
        <v>48.932833337231152</v>
      </c>
      <c r="F59" s="109" t="s">
        <v>167</v>
      </c>
      <c r="G59" s="109"/>
      <c r="H59" s="179">
        <f>IF(VLOOKUP(CONCATENATE($B59," ",$C59),'-RÅDATA_KVARTAL-'!$A$4:$W$75,9)&gt;0,VLOOKUP(CONCATENATE($B59," ",$C59),'-RÅDATA_KVARTAL-'!$A$4:$W$75,9),"")</f>
        <v>2975.5871052946191</v>
      </c>
      <c r="I59" s="109" t="s">
        <v>167</v>
      </c>
      <c r="J59" s="109"/>
      <c r="K59" s="179">
        <f>IF(VLOOKUP(CONCATENATE($B59," ",$C59),'-RÅDATA_KVARTAL-'!$A$4:$W$75,4)&gt;0,VLOOKUP(CONCATENATE($B59," ",$C59),'-RÅDATA_KVARTAL-'!$A$4:$W$75,4),"")</f>
        <v>16547.336751044968</v>
      </c>
      <c r="L59" s="109" t="s">
        <v>167</v>
      </c>
      <c r="M59" s="109"/>
      <c r="N59" s="179">
        <f>IF(VLOOKUP(CONCATENATE($B59," ",$C59),'-RÅDATA_KVARTAL-'!$A$4:$W$75,6)&gt;0,VLOOKUP(CONCATENATE($B59," ",$C59),'-RÅDATA_KVARTAL-'!$A$4:$W$75,6),"")</f>
        <v>9113.8177510449677</v>
      </c>
      <c r="O59" s="109" t="s">
        <v>167</v>
      </c>
      <c r="P59" s="109"/>
      <c r="Q59" s="179">
        <f>IF(VLOOKUP(CONCATENATE($B59," ",$C59),'-RÅDATA_KVARTAL-'!$A$4:$W$75,14)&gt;0,VLOOKUP(CONCATENATE($B59," ",$C59),'-RÅDATA_KVARTAL-'!$A$4:$W$75,14),"")</f>
        <v>8698.4780144519209</v>
      </c>
      <c r="R59" s="109" t="s">
        <v>167</v>
      </c>
      <c r="S59" s="179">
        <f>IF(VLOOKUP(CONCATENATE($B59," ",$C59),'-RÅDATA_KVARTAL-'!$A$4:$W$75,16)&gt;0,VLOOKUP(CONCATENATE($B59," ",$C59),'-RÅDATA_KVARTAL-'!$A$4:$W$75,16),"")</f>
        <v>5981.2350144519205</v>
      </c>
      <c r="T59" s="109" t="s">
        <v>167</v>
      </c>
      <c r="U59" s="109"/>
      <c r="V59" s="179">
        <f>IF(VLOOKUP(CONCATENATE($B59," ",$C59),'-RÅDATA_KVARTAL-'!$A$4:$W$75,10)&gt;0,VLOOKUP(CONCATENATE($B59," ",$C59),'-RÅDATA_KVARTAL-'!$A$4:$W$75,10),"")</f>
        <v>7848.8587365930471</v>
      </c>
      <c r="W59" s="109" t="s">
        <v>167</v>
      </c>
      <c r="X59" s="179">
        <f>IF(VLOOKUP(CONCATENATE($B59," ",$C59),'-RÅDATA_KVARTAL-'!$A$4:$W$75,12)&gt;0,VLOOKUP(CONCATENATE($B59," ",$C59),'-RÅDATA_KVARTAL-'!$A$4:$W$75,12),"")</f>
        <v>3132.5827365930481</v>
      </c>
      <c r="Y59" s="109" t="s">
        <v>167</v>
      </c>
      <c r="Z59" s="109"/>
      <c r="AA59" s="179">
        <f>IF(VLOOKUP(CONCATENATE($B59," ",$C59),'-RÅDATA_KVARTAL-'!$A$4:$W$75,5)&gt;0,VLOOKUP(CONCATENATE($B59," ",$C59),'-RÅDATA_KVARTAL-'!$A$4:$W$75,5),"")</f>
        <v>4983.2998468367259</v>
      </c>
      <c r="AB59" s="109" t="s">
        <v>167</v>
      </c>
      <c r="AC59" s="109"/>
      <c r="AD59" s="179">
        <f>IF(VLOOKUP(CONCATENATE($B59," ",$C59),'-RÅDATA_KVARTAL-'!$A$4:$W$75,7)&gt;0,VLOOKUP(CONCATENATE($B59," ",$C59),'-RÅDATA_KVARTAL-'!$A$4:$W$75,7),"")</f>
        <v>3805.005862236726</v>
      </c>
      <c r="AE59" s="109" t="s">
        <v>167</v>
      </c>
      <c r="AF59" s="109"/>
      <c r="AG59" s="179">
        <f>IF(VLOOKUP(CONCATENATE($B59," ",$C59),'-RÅDATA_KVARTAL-'!$A$4:$W$75,15)&gt;0,VLOOKUP(CONCATENATE($B59," ",$C59),'-RÅDATA_KVARTAL-'!$A$4:$W$75,15),"")</f>
        <v>3206.4582401057733</v>
      </c>
      <c r="AH59" s="109" t="s">
        <v>167</v>
      </c>
      <c r="AI59" s="179">
        <f>IF(VLOOKUP(CONCATENATE($B59," ",$C59),'-RÅDATA_KVARTAL-'!$A$4:$W$75,17)&gt;0,VLOOKUP(CONCATENATE($B59," ",$C59),'-RÅDATA_KVARTAL-'!$A$4:$W$75,17),"")</f>
        <v>2692.0722852057734</v>
      </c>
      <c r="AJ59" s="105"/>
      <c r="AK59" s="105"/>
      <c r="AL59" s="179">
        <f>IF(VLOOKUP(CONCATENATE($B59," ",$C59),'-RÅDATA_KVARTAL-'!$A$4:$W$75,11)&gt;0,VLOOKUP(CONCATENATE($B59," ",$C59),'-RÅDATA_KVARTAL-'!$A$4:$W$75,11),"")</f>
        <v>1776.8416067309524</v>
      </c>
      <c r="AM59" s="109" t="s">
        <v>167</v>
      </c>
      <c r="AN59" s="107">
        <f>IF(VLOOKUP(CONCATENATE($B59," ",$C59),'-RÅDATA_KVARTAL-'!$A$4:$W$75,13)&gt;0,VLOOKUP(CONCATENATE($B59," ",$C59),'-RÅDATA_KVARTAL-'!$A$4:$W$75,13),"")</f>
        <v>1112.9335770309526</v>
      </c>
      <c r="AO59" s="109" t="s">
        <v>167</v>
      </c>
      <c r="AP59" s="109"/>
    </row>
    <row r="60" spans="2:42" ht="15" customHeight="1" x14ac:dyDescent="0.2">
      <c r="B60" s="33">
        <v>2014</v>
      </c>
      <c r="C60" s="33" t="s">
        <v>3</v>
      </c>
      <c r="D60" s="78"/>
      <c r="E60" s="179">
        <f>IF(VLOOKUP(CONCATENATE($B60," ",$C60),'-RÅDATA_KVARTAL-'!$A$4:$W$75,8)&gt;0,VLOOKUP(CONCATENATE($B60," ",$C60),'-RÅDATA_KVARTAL-'!$A$4:$W$75,8),"")</f>
        <v>54.39184206266895</v>
      </c>
      <c r="F60" s="109"/>
      <c r="G60" s="109"/>
      <c r="H60" s="179">
        <f>IF(VLOOKUP(CONCATENATE($B60," ",$C60),'-RÅDATA_KVARTAL-'!$A$4:$W$75,9)&gt;0,VLOOKUP(CONCATENATE($B60," ",$C60),'-RÅDATA_KVARTAL-'!$A$4:$W$75,9),"")</f>
        <v>3072.9350793010994</v>
      </c>
      <c r="I60" s="109"/>
      <c r="J60" s="109"/>
      <c r="K60" s="179">
        <f>IF(VLOOKUP(CONCATENATE($B60," ",$C60),'-RÅDATA_KVARTAL-'!$A$4:$W$75,4)&gt;0,VLOOKUP(CONCATENATE($B60," ",$C60),'-RÅDATA_KVARTAL-'!$A$4:$W$75,4),"")</f>
        <v>17147.45181336219</v>
      </c>
      <c r="L60" s="109"/>
      <c r="M60" s="109"/>
      <c r="N60" s="179">
        <f>IF(VLOOKUP(CONCATENATE($B60," ",$C60),'-RÅDATA_KVARTAL-'!$A$4:$W$75,6)&gt;0,VLOOKUP(CONCATENATE($B60," ",$C60),'-RÅDATA_KVARTAL-'!$A$4:$W$75,6),"")</f>
        <v>9799.1838133621895</v>
      </c>
      <c r="O60" s="109"/>
      <c r="P60" s="109"/>
      <c r="Q60" s="179">
        <f>IF(VLOOKUP(CONCATENATE($B60," ",$C60),'-RÅDATA_KVARTAL-'!$A$4:$W$75,14)&gt;0,VLOOKUP(CONCATENATE($B60," ",$C60),'-RÅDATA_KVARTAL-'!$A$4:$W$75,14),"")</f>
        <v>9021.8024487324001</v>
      </c>
      <c r="R60" s="109"/>
      <c r="S60" s="179">
        <f>IF(VLOOKUP(CONCATENATE($B60," ",$C60),'-RÅDATA_KVARTAL-'!$A$4:$W$75,16)&gt;0,VLOOKUP(CONCATENATE($B60," ",$C60),'-RÅDATA_KVARTAL-'!$A$4:$W$75,16),"")</f>
        <v>6338.5704487324001</v>
      </c>
      <c r="T60" s="109"/>
      <c r="U60" s="109"/>
      <c r="V60" s="179">
        <f>IF(VLOOKUP(CONCATENATE($B60," ",$C60),'-RÅDATA_KVARTAL-'!$A$4:$W$75,10)&gt;0,VLOOKUP(CONCATENATE($B60," ",$C60),'-RÅDATA_KVARTAL-'!$A$4:$W$75,10),"")</f>
        <v>8125.6493646297886</v>
      </c>
      <c r="W60" s="109"/>
      <c r="X60" s="179">
        <f>IF(VLOOKUP(CONCATENATE($B60," ",$C60),'-RÅDATA_KVARTAL-'!$A$4:$W$75,12)&gt;0,VLOOKUP(CONCATENATE($B60," ",$C60),'-RÅDATA_KVARTAL-'!$A$4:$W$75,12),"")</f>
        <v>3460.6133646297885</v>
      </c>
      <c r="Y60" s="109"/>
      <c r="Z60" s="109"/>
      <c r="AA60" s="179">
        <f>IF(VLOOKUP(CONCATENATE($B60," ",$C60),'-RÅDATA_KVARTAL-'!$A$4:$W$75,5)&gt;0,VLOOKUP(CONCATENATE($B60," ",$C60),'-RÅDATA_KVARTAL-'!$A$4:$W$75,5),"")</f>
        <v>5484.2013473091483</v>
      </c>
      <c r="AB60" s="109"/>
      <c r="AC60" s="109"/>
      <c r="AD60" s="179">
        <f>IF(VLOOKUP(CONCATENATE($B60," ",$C60),'-RÅDATA_KVARTAL-'!$A$4:$W$75,7)&gt;0,VLOOKUP(CONCATENATE($B60," ",$C60),'-RÅDATA_KVARTAL-'!$A$4:$W$75,7),"")</f>
        <v>4318.3176435091482</v>
      </c>
      <c r="AE60" s="109"/>
      <c r="AF60" s="109"/>
      <c r="AG60" s="179">
        <f>IF(VLOOKUP(CONCATENATE($B60," ",$C60),'-RÅDATA_KVARTAL-'!$A$4:$W$75,15)&gt;0,VLOOKUP(CONCATENATE($B60," ",$C60),'-RÅDATA_KVARTAL-'!$A$4:$W$75,15),"")</f>
        <v>3491.5988681735325</v>
      </c>
      <c r="AH60" s="109"/>
      <c r="AI60" s="179">
        <f>IF(VLOOKUP(CONCATENATE($B60," ",$C60),'-RÅDATA_KVARTAL-'!$A$4:$W$75,17)&gt;0,VLOOKUP(CONCATENATE($B60," ",$C60),'-RÅDATA_KVARTAL-'!$A$4:$W$75,17),"")</f>
        <v>3010.0960006735327</v>
      </c>
      <c r="AJ60" s="105"/>
      <c r="AK60" s="105"/>
      <c r="AL60" s="179">
        <f>IF(VLOOKUP(CONCATENATE($B60," ",$C60),'-RÅDATA_KVARTAL-'!$A$4:$W$75,11)&gt;0,VLOOKUP(CONCATENATE($B60," ",$C60),'-RÅDATA_KVARTAL-'!$A$4:$W$75,11),"")</f>
        <v>1992.602479135616</v>
      </c>
      <c r="AM60" s="109"/>
      <c r="AN60" s="107">
        <f>IF(VLOOKUP(CONCATENATE($B60," ",$C60),'-RÅDATA_KVARTAL-'!$A$4:$W$75,13)&gt;0,VLOOKUP(CONCATENATE($B60," ",$C60),'-RÅDATA_KVARTAL-'!$A$4:$W$75,13),"")</f>
        <v>1308.221642835616</v>
      </c>
      <c r="AO60" s="109"/>
      <c r="AP60" s="109"/>
    </row>
    <row r="61" spans="2:42" ht="6.6" customHeight="1" x14ac:dyDescent="0.2">
      <c r="B61" s="27"/>
      <c r="C61" s="27"/>
      <c r="D61" s="27"/>
      <c r="E61" s="27"/>
      <c r="F61" s="27"/>
      <c r="G61" s="27"/>
      <c r="H61" s="27"/>
      <c r="I61" s="27"/>
      <c r="J61" s="27"/>
      <c r="K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row>
    <row r="62" spans="2:42" ht="12.75" customHeight="1" x14ac:dyDescent="0.2">
      <c r="B62" s="217" t="s">
        <v>32</v>
      </c>
      <c r="C62" s="217" t="s">
        <v>73</v>
      </c>
      <c r="D62" s="217"/>
      <c r="E62" s="232" t="s">
        <v>62</v>
      </c>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3"/>
      <c r="AE62" s="233"/>
      <c r="AF62" s="233"/>
      <c r="AG62" s="233"/>
      <c r="AH62" s="233"/>
      <c r="AI62" s="233"/>
      <c r="AJ62" s="233"/>
      <c r="AK62" s="234"/>
      <c r="AL62" s="234"/>
      <c r="AM62" s="234"/>
      <c r="AN62" s="234"/>
      <c r="AO62" s="234"/>
    </row>
    <row r="63" spans="2:42" ht="14.25" customHeight="1" x14ac:dyDescent="0.2">
      <c r="B63" s="218"/>
      <c r="C63" s="218"/>
      <c r="D63" s="218"/>
      <c r="E63" s="231" t="s">
        <v>68</v>
      </c>
      <c r="F63" s="231"/>
      <c r="G63" s="231"/>
      <c r="H63" s="231"/>
      <c r="I63" s="231"/>
      <c r="J63" s="111"/>
      <c r="K63" s="231" t="s">
        <v>69</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row>
    <row r="64" spans="2:42" ht="26.25" customHeight="1" x14ac:dyDescent="0.2">
      <c r="B64" s="218"/>
      <c r="C64" s="218"/>
      <c r="D64" s="218"/>
      <c r="E64" s="226" t="s">
        <v>63</v>
      </c>
      <c r="F64" s="226"/>
      <c r="G64" s="112"/>
      <c r="H64" s="226" t="s">
        <v>65</v>
      </c>
      <c r="I64" s="226"/>
      <c r="J64" s="113"/>
      <c r="K64" s="229" t="s">
        <v>45</v>
      </c>
      <c r="L64" s="228"/>
      <c r="M64" s="228"/>
      <c r="N64" s="228"/>
      <c r="O64" s="228"/>
      <c r="P64" s="228"/>
      <c r="Q64" s="228"/>
      <c r="R64" s="228"/>
      <c r="S64" s="228"/>
      <c r="T64" s="228"/>
      <c r="U64" s="228"/>
      <c r="V64" s="228"/>
      <c r="W64" s="228"/>
      <c r="X64" s="228"/>
      <c r="Y64" s="228"/>
      <c r="Z64" s="114"/>
      <c r="AA64" s="229" t="s">
        <v>48</v>
      </c>
      <c r="AB64" s="229"/>
      <c r="AC64" s="230"/>
      <c r="AD64" s="230"/>
      <c r="AE64" s="230"/>
      <c r="AF64" s="230"/>
      <c r="AG64" s="230"/>
      <c r="AH64" s="230"/>
      <c r="AI64" s="230"/>
      <c r="AJ64" s="230"/>
      <c r="AK64" s="230"/>
      <c r="AL64" s="230"/>
      <c r="AM64" s="230"/>
      <c r="AN64" s="230"/>
      <c r="AO64" s="230"/>
    </row>
    <row r="65" spans="2:44" ht="69" customHeight="1" x14ac:dyDescent="0.2">
      <c r="B65" s="218"/>
      <c r="C65" s="218"/>
      <c r="D65" s="218"/>
      <c r="E65" s="115" t="s">
        <v>34</v>
      </c>
      <c r="F65" s="116"/>
      <c r="G65" s="112"/>
      <c r="H65" s="115" t="s">
        <v>34</v>
      </c>
      <c r="I65" s="116"/>
      <c r="J65" s="112"/>
      <c r="K65" s="115" t="s">
        <v>34</v>
      </c>
      <c r="L65" s="116"/>
      <c r="M65" s="113"/>
      <c r="N65" s="227" t="s">
        <v>70</v>
      </c>
      <c r="O65" s="228"/>
      <c r="P65" s="112"/>
      <c r="Q65" s="227" t="s">
        <v>71</v>
      </c>
      <c r="R65" s="228"/>
      <c r="S65" s="227" t="s">
        <v>84</v>
      </c>
      <c r="T65" s="228"/>
      <c r="U65" s="113"/>
      <c r="V65" s="227" t="s">
        <v>72</v>
      </c>
      <c r="W65" s="228"/>
      <c r="X65" s="227" t="s">
        <v>85</v>
      </c>
      <c r="Y65" s="228"/>
      <c r="Z65" s="117"/>
      <c r="AA65" s="118" t="s">
        <v>34</v>
      </c>
      <c r="AB65" s="119"/>
      <c r="AC65" s="117"/>
      <c r="AD65" s="227" t="s">
        <v>70</v>
      </c>
      <c r="AE65" s="228"/>
      <c r="AF65" s="112"/>
      <c r="AG65" s="227" t="s">
        <v>71</v>
      </c>
      <c r="AH65" s="228"/>
      <c r="AI65" s="227" t="s">
        <v>84</v>
      </c>
      <c r="AJ65" s="228"/>
      <c r="AK65" s="112"/>
      <c r="AL65" s="227" t="s">
        <v>72</v>
      </c>
      <c r="AM65" s="228"/>
      <c r="AN65" s="227" t="s">
        <v>85</v>
      </c>
      <c r="AO65" s="228"/>
      <c r="AR65" s="79"/>
    </row>
    <row r="66" spans="2:44" ht="36" customHeight="1" x14ac:dyDescent="0.2">
      <c r="B66" s="120"/>
      <c r="C66" s="120"/>
      <c r="D66" s="120"/>
      <c r="E66" s="118" t="s">
        <v>64</v>
      </c>
      <c r="F66" s="121"/>
      <c r="G66" s="112"/>
      <c r="H66" s="118" t="s">
        <v>66</v>
      </c>
      <c r="I66" s="121"/>
      <c r="J66" s="112"/>
      <c r="K66" s="224" t="s">
        <v>149</v>
      </c>
      <c r="L66" s="225"/>
      <c r="M66" s="225"/>
      <c r="N66" s="225"/>
      <c r="O66" s="225"/>
      <c r="P66" s="225"/>
      <c r="Q66" s="225"/>
      <c r="R66" s="225"/>
      <c r="S66" s="225"/>
      <c r="T66" s="225"/>
      <c r="U66" s="225"/>
      <c r="V66" s="225"/>
      <c r="W66" s="225"/>
      <c r="X66" s="225"/>
      <c r="Y66" s="225"/>
      <c r="Z66" s="112"/>
      <c r="AA66" s="224" t="s">
        <v>75</v>
      </c>
      <c r="AB66" s="225"/>
      <c r="AC66" s="225"/>
      <c r="AD66" s="225"/>
      <c r="AE66" s="225"/>
      <c r="AF66" s="225"/>
      <c r="AG66" s="225"/>
      <c r="AH66" s="225"/>
      <c r="AI66" s="225"/>
      <c r="AJ66" s="225"/>
      <c r="AK66" s="225"/>
      <c r="AL66" s="225"/>
      <c r="AM66" s="225"/>
      <c r="AN66" s="225"/>
      <c r="AO66" s="225"/>
      <c r="AR66" s="79"/>
    </row>
    <row r="67" spans="2:44" ht="12.75" customHeight="1" x14ac:dyDescent="0.2"/>
    <row r="68" spans="2:44" x14ac:dyDescent="0.2">
      <c r="B68" s="72" t="s">
        <v>86</v>
      </c>
      <c r="Z68" s="21"/>
      <c r="AA68" s="21"/>
      <c r="AB68" s="21"/>
      <c r="AC68" s="21"/>
    </row>
    <row r="69" spans="2:44" x14ac:dyDescent="0.2">
      <c r="B69" s="73" t="s">
        <v>87</v>
      </c>
      <c r="Z69" s="21"/>
      <c r="AA69" s="21"/>
      <c r="AB69" s="21"/>
      <c r="AC69" s="21"/>
    </row>
    <row r="70" spans="2:44" x14ac:dyDescent="0.2">
      <c r="B70" s="73" t="s">
        <v>50</v>
      </c>
      <c r="Z70" s="21"/>
      <c r="AA70" s="21"/>
      <c r="AB70" s="21"/>
      <c r="AC70" s="21"/>
    </row>
    <row r="71" spans="2:44" x14ac:dyDescent="0.2">
      <c r="Z71" s="21"/>
      <c r="AA71" s="21"/>
      <c r="AB71" s="21"/>
      <c r="AC71" s="21"/>
    </row>
    <row r="72" spans="2:44" x14ac:dyDescent="0.2">
      <c r="B72" s="185" t="s">
        <v>220</v>
      </c>
      <c r="Z72" s="21"/>
      <c r="AA72" s="21"/>
      <c r="AB72" s="21"/>
      <c r="AC72" s="21"/>
    </row>
    <row r="73" spans="2:44" x14ac:dyDescent="0.2">
      <c r="B73" s="74" t="s">
        <v>51</v>
      </c>
      <c r="Z73" s="21"/>
      <c r="AA73" s="21"/>
      <c r="AB73" s="21"/>
      <c r="AC73" s="21"/>
    </row>
  </sheetData>
  <mergeCells count="47">
    <mergeCell ref="D62:D65"/>
    <mergeCell ref="E62:AO62"/>
    <mergeCell ref="E4:AO4"/>
    <mergeCell ref="N65:O65"/>
    <mergeCell ref="S65:T65"/>
    <mergeCell ref="X65:Y65"/>
    <mergeCell ref="AD65:AE65"/>
    <mergeCell ref="AI65:AJ65"/>
    <mergeCell ref="K6:Y6"/>
    <mergeCell ref="AA6:AO6"/>
    <mergeCell ref="AA8:AO8"/>
    <mergeCell ref="K8:Y8"/>
    <mergeCell ref="K63:AO63"/>
    <mergeCell ref="H6:I6"/>
    <mergeCell ref="AG65:AH65"/>
    <mergeCell ref="K66:Y66"/>
    <mergeCell ref="AA66:AO66"/>
    <mergeCell ref="E64:F64"/>
    <mergeCell ref="H64:I64"/>
    <mergeCell ref="X10:Y10"/>
    <mergeCell ref="AA10:AB10"/>
    <mergeCell ref="AD10:AE10"/>
    <mergeCell ref="AN65:AO65"/>
    <mergeCell ref="AN10:AO10"/>
    <mergeCell ref="K64:Y64"/>
    <mergeCell ref="AA64:AO64"/>
    <mergeCell ref="AL10:AM10"/>
    <mergeCell ref="AL65:AM65"/>
    <mergeCell ref="E63:I63"/>
    <mergeCell ref="Q65:R65"/>
    <mergeCell ref="V65:W65"/>
    <mergeCell ref="B62:B65"/>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62:C65"/>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115</v>
      </c>
    </row>
    <row r="2" spans="2:43" x14ac:dyDescent="0.2">
      <c r="B2" s="184" t="s">
        <v>170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3" t="s">
        <v>36</v>
      </c>
      <c r="C6" s="243"/>
      <c r="D6" s="243"/>
      <c r="E6" s="245">
        <v>2000</v>
      </c>
      <c r="F6" s="246"/>
      <c r="G6" s="245">
        <v>2001</v>
      </c>
      <c r="H6" s="246"/>
      <c r="I6" s="245">
        <v>2002</v>
      </c>
      <c r="J6" s="246"/>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43" t="s">
        <v>33</v>
      </c>
      <c r="AN6" s="243"/>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49.39819597881511</v>
      </c>
      <c r="AF9" s="146" t="s">
        <v>167</v>
      </c>
      <c r="AG9" s="79">
        <f>IF(VLOOKUP(CONCATENATE(AG$6," ",$D9),'-RÅDATA_KVARTAL-'!$A$4:$W$75,8)&gt;0,VLOOKUP(CONCATENATE(AG$6," ",$D9),'-RÅDATA_KVARTAL-'!$A$4:$W$75,8),"")</f>
        <v>51.016424939755602</v>
      </c>
      <c r="AH9" s="146" t="s">
        <v>167</v>
      </c>
      <c r="AI9" s="136" t="str">
        <f>IF(VLOOKUP(CONCATENATE(AI$6," ",$D9),'-RÅDATA_KVARTAL-'!$A$4:$W$75,8)&gt;0,VLOOKUP(CONCATENATE(AI$6," ",$D9),'-RÅDATA_KVARTAL-'!$A$4:$W$75,8),"")</f>
        <v/>
      </c>
      <c r="AJ9" s="37"/>
      <c r="AK9" s="136" t="str">
        <f>IF(VLOOKUP(CONCATENATE(AK$6," ",$D9),'-RÅDATA_KVARTAL-'!$A$4:$W$75,8)&gt;0,VLOOKUP(CONCATENATE(AK$6," ",$D9),'-RÅDATA_KVARTAL-'!$A$4:$W$75,8),"")</f>
        <v/>
      </c>
      <c r="AL9" s="37"/>
      <c r="AM9" s="33"/>
      <c r="AN9" s="195"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50.535144629170297</v>
      </c>
      <c r="AF10" s="146" t="s">
        <v>167</v>
      </c>
      <c r="AG10" s="79">
        <f>IF(VLOOKUP(CONCATENATE(AG$6," ",$D10),'-RÅDATA_KVARTAL-'!$A$4:$W$75,8)&gt;0,VLOOKUP(CONCATENATE(AG$6," ",$D10),'-RÅDATA_KVARTAL-'!$A$4:$W$75,8),"")</f>
        <v>51.141702225298978</v>
      </c>
      <c r="AH10" s="146" t="s">
        <v>167</v>
      </c>
      <c r="AI10" s="136" t="str">
        <f>IF(VLOOKUP(CONCATENATE(AI$6," ",$D10),'-RÅDATA_KVARTAL-'!$A$4:$W$75,8)&gt;0,VLOOKUP(CONCATENATE(AI$6," ",$D10),'-RÅDATA_KVARTAL-'!$A$4:$W$75,8),"")</f>
        <v/>
      </c>
      <c r="AJ10" s="37"/>
      <c r="AK10" s="136" t="str">
        <f>IF(VLOOKUP(CONCATENATE(AK$6," ",$D10),'-RÅDATA_KVARTAL-'!$A$4:$W$75,8)&gt;0,VLOOKUP(CONCATENATE(AK$6," ",$D10),'-RÅDATA_KVARTAL-'!$A$4:$W$75,8),"")</f>
        <v/>
      </c>
      <c r="AL10" s="37"/>
      <c r="AM10" s="33"/>
      <c r="AN10" s="195"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48.276353903639439</v>
      </c>
      <c r="AF11" s="146" t="s">
        <v>167</v>
      </c>
      <c r="AG11" s="79">
        <f>IF(VLOOKUP(CONCATENATE(AG$6," ",$D11),'-RÅDATA_KVARTAL-'!$A$4:$W$75,8)&gt;0,VLOOKUP(CONCATENATE(AG$6," ",$D11),'-RÅDATA_KVARTAL-'!$A$4:$W$75,8),"")</f>
        <v>48.932833337231152</v>
      </c>
      <c r="AH11" s="146" t="s">
        <v>167</v>
      </c>
      <c r="AI11" s="136" t="str">
        <f>IF(VLOOKUP(CONCATENATE(AI$6," ",$D11),'-RÅDATA_KVARTAL-'!$A$4:$W$75,8)&gt;0,VLOOKUP(CONCATENATE(AI$6," ",$D11),'-RÅDATA_KVARTAL-'!$A$4:$W$75,8),"")</f>
        <v/>
      </c>
      <c r="AJ11" s="37"/>
      <c r="AK11" s="136" t="str">
        <f>IF(VLOOKUP(CONCATENATE(AK$6," ",$D11),'-RÅDATA_KVARTAL-'!$A$4:$W$75,8)&gt;0,VLOOKUP(CONCATENATE(AK$6," ",$D11),'-RÅDATA_KVARTAL-'!$A$4:$W$75,8),"")</f>
        <v/>
      </c>
      <c r="AL11" s="37"/>
      <c r="AM11" s="33"/>
      <c r="AN11" s="195"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f>IF(VLOOKUP(CONCATENATE(AE$6," ",$D12),'-RÅDATA_KVARTAL-'!$A$4:$W$75,8)&gt;0,VLOOKUP(CONCATENATE(AE$6," ",$D12),'-RÅDATA_KVARTAL-'!$A$4:$W$75,8),"")</f>
        <v>52.253829376998986</v>
      </c>
      <c r="AF12" s="146" t="s">
        <v>167</v>
      </c>
      <c r="AG12" s="79">
        <f>IF(VLOOKUP(CONCATENATE(AG$6," ",$D12),'-RÅDATA_KVARTAL-'!$A$4:$W$75,8)&gt;0,VLOOKUP(CONCATENATE(AG$6," ",$D12),'-RÅDATA_KVARTAL-'!$A$4:$W$75,8),"")</f>
        <v>54.39184206266895</v>
      </c>
      <c r="AH12" s="146"/>
      <c r="AI12" s="136" t="str">
        <f>IF(VLOOKUP(CONCATENATE(AI$6," ",$D12),'-RÅDATA_KVARTAL-'!$A$4:$W$75,8)&gt;0,VLOOKUP(CONCATENATE(AI$6," ",$D12),'-RÅDATA_KVARTAL-'!$A$4:$W$75,8),"")</f>
        <v/>
      </c>
      <c r="AJ12" s="37"/>
      <c r="AK12" s="136" t="str">
        <f>IF(VLOOKUP(CONCATENATE(AK$6," ",$D12),'-RÅDATA_KVARTAL-'!$A$4:$W$75,8)&gt;0,VLOOKUP(CONCATENATE(AK$6," ",$D12),'-RÅDATA_KVARTAL-'!$A$4:$W$75,8),"")</f>
        <v/>
      </c>
      <c r="AL12" s="37"/>
      <c r="AM12" s="33"/>
      <c r="AN12" s="195"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146"/>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3"/>
      <c r="AE14" s="101">
        <f>SUM(AE9:AE12)</f>
        <v>200.46352388862383</v>
      </c>
      <c r="AF14" s="200" t="s">
        <v>167</v>
      </c>
      <c r="AG14" s="101">
        <f>SUM(AG9:AG12)</f>
        <v>205.48280256495468</v>
      </c>
      <c r="AH14" s="200"/>
      <c r="AI14" s="100">
        <f>SUM(AI9:AI12)</f>
        <v>0</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x14ac:dyDescent="0.2">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x14ac:dyDescent="0.2">
      <c r="B17" s="243" t="s">
        <v>46</v>
      </c>
      <c r="C17" s="243"/>
      <c r="D17" s="243"/>
      <c r="E17" s="220"/>
      <c r="F17" s="220"/>
      <c r="G17" s="220"/>
      <c r="H17" s="220"/>
      <c r="I17" s="220"/>
      <c r="J17" s="220"/>
      <c r="K17" s="242"/>
      <c r="L17" s="242"/>
      <c r="M17" s="242"/>
      <c r="N17" s="242"/>
      <c r="O17" s="242"/>
      <c r="P17" s="242"/>
      <c r="Q17" s="242"/>
      <c r="R17" s="242"/>
      <c r="S17" s="242"/>
      <c r="T17" s="242"/>
      <c r="U17" s="242"/>
      <c r="V17" s="242"/>
      <c r="W17" s="242"/>
      <c r="X17" s="242"/>
      <c r="Y17" s="242"/>
      <c r="Z17" s="242"/>
      <c r="AA17" s="18"/>
      <c r="AB17" s="18"/>
      <c r="AC17" s="242"/>
      <c r="AD17" s="242"/>
      <c r="AE17" s="242"/>
      <c r="AF17" s="242"/>
      <c r="AG17" s="220"/>
      <c r="AH17" s="220"/>
      <c r="AI17" s="220"/>
      <c r="AJ17" s="220"/>
      <c r="AK17" s="220"/>
      <c r="AL17" s="220"/>
      <c r="AM17" s="243" t="s">
        <v>48</v>
      </c>
      <c r="AN17" s="243"/>
      <c r="AO17" s="54"/>
    </row>
    <row r="18" spans="2:43" s="53" customFormat="1" ht="12.75" customHeight="1" x14ac:dyDescent="0.2">
      <c r="B18" s="243" t="s">
        <v>88</v>
      </c>
      <c r="C18" s="243"/>
      <c r="D18" s="243"/>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43" t="s">
        <v>89</v>
      </c>
      <c r="AN18" s="243"/>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2902.2837867437133</v>
      </c>
      <c r="AF21" s="146" t="s">
        <v>167</v>
      </c>
      <c r="AG21" s="79">
        <f>IF(VLOOKUP(CONCATENATE(AG$6," ",$D21),'-RÅDATA_KVARTAL-'!$A$4:$W$75,9)&gt;0,VLOOKUP(CONCATENATE(AG$6," ",$D21),'-RÅDATA_KVARTAL-'!$A$4:$W$75,9),"")</f>
        <v>2926.8735312149079</v>
      </c>
      <c r="AH21" s="37" t="s">
        <v>167</v>
      </c>
      <c r="AI21" s="136" t="str">
        <f>IF(VLOOKUP(CONCATENATE(AI$6," ",$D21),'-RÅDATA_KVARTAL-'!$A$4:$W$75,9)&gt;0,VLOOKUP(CONCATENATE(AI$6," ",$D21),'-RÅDATA_KVARTAL-'!$A$4:$W$75,9),"")</f>
        <v/>
      </c>
      <c r="AJ21" s="37"/>
      <c r="AK21" s="136"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3018.9715864762215</v>
      </c>
      <c r="AF22" s="146" t="s">
        <v>167</v>
      </c>
      <c r="AG22" s="79">
        <f>IF(VLOOKUP(CONCATENATE(AG$6," ",$D22),'-RÅDATA_KVARTAL-'!$A$4:$W$75,9)&gt;0,VLOOKUP(CONCATENATE(AG$6," ",$D22),'-RÅDATA_KVARTAL-'!$A$4:$W$75,9),"")</f>
        <v>3051.3451188291606</v>
      </c>
      <c r="AH22" s="37" t="s">
        <v>167</v>
      </c>
      <c r="AI22" s="136" t="str">
        <f>IF(VLOOKUP(CONCATENATE(AI$6," ",$D22),'-RÅDATA_KVARTAL-'!$A$4:$W$75,9)&gt;0,VLOOKUP(CONCATENATE(AI$6," ",$D22),'-RÅDATA_KVARTAL-'!$A$4:$W$75,9),"")</f>
        <v/>
      </c>
      <c r="AJ22" s="37"/>
      <c r="AK22" s="136"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2936.2135619280766</v>
      </c>
      <c r="AF23" s="146" t="s">
        <v>167</v>
      </c>
      <c r="AG23" s="79">
        <f>IF(VLOOKUP(CONCATENATE(AG$6," ",$D23),'-RÅDATA_KVARTAL-'!$A$4:$W$75,9)&gt;0,VLOOKUP(CONCATENATE(AG$6," ",$D23),'-RÅDATA_KVARTAL-'!$A$4:$W$75,9),"")</f>
        <v>2975.5871052946191</v>
      </c>
      <c r="AH23" s="37" t="s">
        <v>167</v>
      </c>
      <c r="AI23" s="136" t="str">
        <f>IF(VLOOKUP(CONCATENATE(AI$6," ",$D23),'-RÅDATA_KVARTAL-'!$A$4:$W$75,9)&gt;0,VLOOKUP(CONCATENATE(AI$6," ",$D23),'-RÅDATA_KVARTAL-'!$A$4:$W$75,9),"")</f>
        <v/>
      </c>
      <c r="AJ23" s="37"/>
      <c r="AK23" s="136"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f>IF(VLOOKUP(CONCATENATE(AE$6," ",$D24),'-RÅDATA_KVARTAL-'!$A$4:$W$75,9)&gt;0,VLOOKUP(CONCATENATE(AE$6," ",$D24),'-RÅDATA_KVARTAL-'!$A$4:$W$75,9),"")</f>
        <v>3000.0413928017228</v>
      </c>
      <c r="AF24" s="146" t="s">
        <v>167</v>
      </c>
      <c r="AG24" s="79">
        <f>IF(VLOOKUP(CONCATENATE(AG$6," ",$D24),'-RÅDATA_KVARTAL-'!$A$4:$W$75,9)&gt;0,VLOOKUP(CONCATENATE(AG$6," ",$D24),'-RÅDATA_KVARTAL-'!$A$4:$W$75,9),"")</f>
        <v>3072.9350793010994</v>
      </c>
      <c r="AH24" s="37"/>
      <c r="AI24" s="136"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40"/>
      <c r="AH25" s="37"/>
      <c r="AI25" s="39"/>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3"/>
      <c r="AE26" s="101">
        <f>SUM(AE21:AE24)</f>
        <v>11857.510327949734</v>
      </c>
      <c r="AF26" s="200" t="s">
        <v>167</v>
      </c>
      <c r="AG26" s="101">
        <f>SUM(AG21:AG24)</f>
        <v>12026.740834639788</v>
      </c>
      <c r="AH26" s="36"/>
      <c r="AI26" s="100">
        <f>SUM(AI21:AI24)</f>
        <v>0</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4" t="s">
        <v>171</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3" t="s">
        <v>36</v>
      </c>
      <c r="C39" s="243"/>
      <c r="D39" s="243"/>
      <c r="E39" s="245">
        <v>2000</v>
      </c>
      <c r="F39" s="246"/>
      <c r="G39" s="245">
        <v>2001</v>
      </c>
      <c r="H39" s="246"/>
      <c r="I39" s="245">
        <v>2002</v>
      </c>
      <c r="J39" s="246"/>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43" t="s">
        <v>33</v>
      </c>
      <c r="AN39" s="243"/>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117</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194.34747991823974</v>
      </c>
      <c r="AF42" s="153" t="s">
        <v>167</v>
      </c>
      <c r="AG42" s="145">
        <f>IF(VLOOKUP(CONCATENATE(AG$6," ",$D42),'-RÅDATA_KVARTAL-'!$A$4:$W$75,22)&gt;0,VLOOKUP(CONCATENATE(AG$6," ",$D42),'-RÅDATA_KVARTAL-'!$A$4:$W$75,22),"")</f>
        <v>202.08175284956434</v>
      </c>
      <c r="AH42" s="37" t="s">
        <v>167</v>
      </c>
      <c r="AI42" s="136" t="str">
        <f>IF(VLOOKUP(CONCATENATE(AI$6," ",$D42),'-RÅDATA_KVARTAL-'!$A$4:$W$75,22)&gt;0,VLOOKUP(CONCATENATE(AI$6," ",$D42),'-RÅDATA_KVARTAL-'!$A$4:$W$75,22),"")</f>
        <v/>
      </c>
      <c r="AJ42" s="37"/>
      <c r="AK42" s="136"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196.63229179353937</v>
      </c>
      <c r="AF43" s="153" t="s">
        <v>167</v>
      </c>
      <c r="AG43" s="145">
        <f>IF(VLOOKUP(CONCATENATE(AG$6," ",$D43),'-RÅDATA_KVARTAL-'!$A$4:$W$75,22)&gt;0,VLOOKUP(CONCATENATE(AG$6," ",$D43),'-RÅDATA_KVARTAL-'!$A$4:$W$75,22),"")</f>
        <v>202.68831044569302</v>
      </c>
      <c r="AH43" s="37" t="s">
        <v>167</v>
      </c>
      <c r="AI43" s="136" t="str">
        <f>IF(VLOOKUP(CONCATENATE(AI$6," ",$D43),'-RÅDATA_KVARTAL-'!$A$4:$W$75,22)&gt;0,VLOOKUP(CONCATENATE(AI$6," ",$D43),'-RÅDATA_KVARTAL-'!$A$4:$W$75,22),"")</f>
        <v/>
      </c>
      <c r="AJ43" s="37"/>
      <c r="AK43" s="136"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198.69366431067425</v>
      </c>
      <c r="AF44" s="153" t="s">
        <v>167</v>
      </c>
      <c r="AG44" s="145">
        <f>IF(VLOOKUP(CONCATENATE(AG$6," ",$D44),'-RÅDATA_KVARTAL-'!$A$4:$W$75,22)&gt;0,VLOOKUP(CONCATENATE(AG$6," ",$D44),'-RÅDATA_KVARTAL-'!$A$4:$W$75,22),"")</f>
        <v>203.34478987928472</v>
      </c>
      <c r="AH44" s="37" t="s">
        <v>167</v>
      </c>
      <c r="AI44" s="136" t="str">
        <f>IF(VLOOKUP(CONCATENATE(AI$6," ",$D44),'-RÅDATA_KVARTAL-'!$A$4:$W$75,22)&gt;0,VLOOKUP(CONCATENATE(AI$6," ",$D44),'-RÅDATA_KVARTAL-'!$A$4:$W$75,22),"")</f>
        <v/>
      </c>
      <c r="AJ44" s="37"/>
      <c r="AK44" s="136"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f>IF(VLOOKUP(CONCATENATE(AE$6," ",$D45),'-RÅDATA_KVARTAL-'!$A$4:$W$75,22)&gt;0,VLOOKUP(CONCATENATE(AE$6," ",$D45),'-RÅDATA_KVARTAL-'!$A$4:$W$75,22),"")</f>
        <v>200.46352388862383</v>
      </c>
      <c r="AF45" s="153" t="s">
        <v>167</v>
      </c>
      <c r="AG45" s="145">
        <f>IF(VLOOKUP(CONCATENATE(AG$6," ",$D45),'-RÅDATA_KVARTAL-'!$A$4:$W$75,22)&gt;0,VLOOKUP(CONCATENATE(AG$6," ",$D45),'-RÅDATA_KVARTAL-'!$A$4:$W$75,22),"")</f>
        <v>205.48280256495468</v>
      </c>
      <c r="AH45" s="37"/>
      <c r="AI45" s="136"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3" t="s">
        <v>46</v>
      </c>
      <c r="C48" s="243"/>
      <c r="D48" s="243"/>
      <c r="E48" s="220"/>
      <c r="F48" s="220"/>
      <c r="G48" s="220"/>
      <c r="H48" s="220"/>
      <c r="I48" s="220"/>
      <c r="J48" s="220"/>
      <c r="K48" s="244"/>
      <c r="L48" s="244"/>
      <c r="M48" s="244"/>
      <c r="N48" s="244"/>
      <c r="O48" s="244"/>
      <c r="P48" s="244"/>
      <c r="Q48" s="244"/>
      <c r="R48" s="244"/>
      <c r="S48" s="244"/>
      <c r="T48" s="244"/>
      <c r="U48" s="244"/>
      <c r="V48" s="244"/>
      <c r="W48" s="244"/>
      <c r="X48" s="244"/>
      <c r="Y48" s="244"/>
      <c r="Z48" s="244"/>
      <c r="AA48" s="33"/>
      <c r="AB48" s="33"/>
      <c r="AC48" s="244"/>
      <c r="AD48" s="244"/>
      <c r="AE48" s="244"/>
      <c r="AF48" s="244"/>
      <c r="AG48" s="220"/>
      <c r="AH48" s="220"/>
      <c r="AI48" s="220"/>
      <c r="AJ48" s="220"/>
      <c r="AK48" s="220"/>
      <c r="AL48" s="220"/>
      <c r="AM48" s="243" t="s">
        <v>48</v>
      </c>
      <c r="AN48" s="243"/>
      <c r="AO48" s="54"/>
    </row>
    <row r="49" spans="2:43" s="53" customFormat="1" ht="12.75" customHeight="1" x14ac:dyDescent="0.2">
      <c r="B49" s="243" t="s">
        <v>88</v>
      </c>
      <c r="C49" s="243"/>
      <c r="D49" s="243"/>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43" t="s">
        <v>89</v>
      </c>
      <c r="AN49" s="243"/>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11820.091899546011</v>
      </c>
      <c r="AF52" s="153" t="s">
        <v>167</v>
      </c>
      <c r="AG52" s="145">
        <f>IF(VLOOKUP(CONCATENATE(AG$6," ",$D52),'-RÅDATA_KVARTAL-'!$A$4:$W$75,23)&gt;0,VLOOKUP(CONCATENATE(AG$6," ",$D52),'-RÅDATA_KVARTAL-'!$A$4:$W$75,23),"")</f>
        <v>11882.100072420928</v>
      </c>
      <c r="AH52" s="37" t="s">
        <v>167</v>
      </c>
      <c r="AI52" s="136" t="str">
        <f>IF(VLOOKUP(CONCATENATE(AI$6," ",$D52),'-RÅDATA_KVARTAL-'!$A$4:$W$75,23)&gt;0,VLOOKUP(CONCATENATE(AI$6," ",$D52),'-RÅDATA_KVARTAL-'!$A$4:$W$75,23),"")</f>
        <v/>
      </c>
      <c r="AJ52" s="37"/>
      <c r="AK52" s="136"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11899.286920910952</v>
      </c>
      <c r="AF53" s="153" t="s">
        <v>167</v>
      </c>
      <c r="AG53" s="145">
        <f>IF(VLOOKUP(CONCATENATE(AG$6," ",$D53),'-RÅDATA_KVARTAL-'!$A$4:$W$75,23)&gt;0,VLOOKUP(CONCATENATE(AG$6," ",$D53),'-RÅDATA_KVARTAL-'!$A$4:$W$75,23),"")</f>
        <v>11914.473604773868</v>
      </c>
      <c r="AH53" s="37" t="s">
        <v>167</v>
      </c>
      <c r="AI53" s="136" t="str">
        <f>IF(VLOOKUP(CONCATENATE(AI$6," ",$D53),'-RÅDATA_KVARTAL-'!$A$4:$W$75,23)&gt;0,VLOOKUP(CONCATENATE(AI$6," ",$D53),'-RÅDATA_KVARTAL-'!$A$4:$W$75,23),"")</f>
        <v/>
      </c>
      <c r="AJ53" s="37"/>
      <c r="AK53" s="136"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11934.862214816656</v>
      </c>
      <c r="AF54" s="153" t="s">
        <v>167</v>
      </c>
      <c r="AG54" s="145">
        <f>IF(VLOOKUP(CONCATENATE(AG$6," ",$D54),'-RÅDATA_KVARTAL-'!$A$4:$W$75,23)&gt;0,VLOOKUP(CONCATENATE(AG$6," ",$D54),'-RÅDATA_KVARTAL-'!$A$4:$W$75,23),"")</f>
        <v>11953.84714814041</v>
      </c>
      <c r="AH54" s="37" t="s">
        <v>167</v>
      </c>
      <c r="AI54" s="136" t="str">
        <f>IF(VLOOKUP(CONCATENATE(AI$6," ",$D54),'-RÅDATA_KVARTAL-'!$A$4:$W$75,23)&gt;0,VLOOKUP(CONCATENATE(AI$6," ",$D54),'-RÅDATA_KVARTAL-'!$A$4:$W$75,23),"")</f>
        <v/>
      </c>
      <c r="AJ54" s="37"/>
      <c r="AK54" s="136"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f>IF(VLOOKUP(CONCATENATE(AE$6," ",$D55),'-RÅDATA_KVARTAL-'!$A$4:$W$75,23)&gt;0,VLOOKUP(CONCATENATE(AE$6," ",$D55),'-RÅDATA_KVARTAL-'!$A$4:$W$75,23),"")</f>
        <v>11857.510327949734</v>
      </c>
      <c r="AF55" s="153" t="s">
        <v>167</v>
      </c>
      <c r="AG55" s="145">
        <f>IF(VLOOKUP(CONCATENATE(AG$6," ",$D55),'-RÅDATA_KVARTAL-'!$A$4:$W$75,23)&gt;0,VLOOKUP(CONCATENATE(AG$6," ",$D55),'-RÅDATA_KVARTAL-'!$A$4:$W$75,23),"")</f>
        <v>12026.740834639788</v>
      </c>
      <c r="AH55" s="37"/>
      <c r="AI55" s="136"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M49:AN49"/>
    <mergeCell ref="B49:D49"/>
    <mergeCell ref="AM18:AN18"/>
    <mergeCell ref="B39:D39"/>
    <mergeCell ref="E39:F39"/>
    <mergeCell ref="G39:H39"/>
    <mergeCell ref="I39:J39"/>
    <mergeCell ref="AM39:AN39"/>
    <mergeCell ref="AE48:AF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139</v>
      </c>
    </row>
    <row r="2" spans="2:43" x14ac:dyDescent="0.2">
      <c r="B2" s="184" t="s">
        <v>172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5">
        <v>2000</v>
      </c>
      <c r="F6" s="246"/>
      <c r="G6" s="245">
        <v>2001</v>
      </c>
      <c r="H6" s="246"/>
      <c r="I6" s="245">
        <v>2002</v>
      </c>
      <c r="J6" s="246"/>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7" t="s">
        <v>43</v>
      </c>
      <c r="C7" s="247"/>
      <c r="D7" s="247"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3"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16927.7349809099</v>
      </c>
      <c r="AD9" s="153"/>
      <c r="AE9" s="79">
        <f>IF(VLOOKUP(CONCATENATE(AE$6," ",$D9),'-RÅDATA_KVARTAL-'!$A$4:$W$75,4)&gt;0,VLOOKUP(CONCATENATE(AE$6," ",$D9),'-RÅDATA_KVARTAL-'!$A$4:$W$75,4),"")</f>
        <v>16143.374746040501</v>
      </c>
      <c r="AF9" s="37"/>
      <c r="AG9" s="79">
        <f>IF(VLOOKUP(CONCATENATE(AG$6," ",$D9),'-RÅDATA_KVARTAL-'!$A$4:$W$75,4)&gt;0,VLOOKUP(CONCATENATE(AG$6," ",$D9),'-RÅDATA_KVARTAL-'!$A$4:$W$75,4),"")</f>
        <v>17113.688718198111</v>
      </c>
      <c r="AH9" s="37" t="s">
        <v>167</v>
      </c>
      <c r="AI9" s="79" t="str">
        <f>IF(VLOOKUP(CONCATENATE(AI$6," ",$D9),'-RÅDATA_KVARTAL-'!$A$4:$W$75,4)&gt;0,VLOOKUP(CONCATENATE(AI$6," ",$D9),'-RÅDATA_KVARTAL-'!$A$4:$W$75,4),"")</f>
        <v/>
      </c>
      <c r="AJ9" s="37"/>
      <c r="AK9" s="79" t="str">
        <f>IF(VLOOKUP(CONCATENATE(AK$6," ",$D9),'-RÅDATA_KVARTAL-'!$A$4:$W$75,4)&gt;0,VLOOKUP(CONCATENATE(AK$6," ",$D9),'-RÅDATA_KVARTAL-'!$A$4:$W$75,4),"")</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16180.293787472634</v>
      </c>
      <c r="AF10" s="37"/>
      <c r="AG10" s="79">
        <f>IF(VLOOKUP(CONCATENATE(AG$6," ",$D10),'-RÅDATA_KVARTAL-'!$A$4:$W$75,4)&gt;0,VLOOKUP(CONCATENATE(AG$6," ",$D10),'-RÅDATA_KVARTAL-'!$A$4:$W$75,4),"")</f>
        <v>17098.852697678831</v>
      </c>
      <c r="AH10" s="37" t="s">
        <v>167</v>
      </c>
      <c r="AI10" s="79" t="str">
        <f>IF(VLOOKUP(CONCATENATE(AI$6," ",$D10),'-RÅDATA_KVARTAL-'!$A$4:$W$75,4)&gt;0,VLOOKUP(CONCATENATE(AI$6," ",$D10),'-RÅDATA_KVARTAL-'!$A$4:$W$75,4),"")</f>
        <v/>
      </c>
      <c r="AJ10" s="37"/>
      <c r="AK10" s="79"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17131.033358408273</v>
      </c>
      <c r="AF11" s="37"/>
      <c r="AG11" s="79">
        <f>IF(VLOOKUP(CONCATENATE(AG$6," ",$D11),'-RÅDATA_KVARTAL-'!$A$4:$W$75,4)&gt;0,VLOOKUP(CONCATENATE(AG$6," ",$D11),'-RÅDATA_KVARTAL-'!$A$4:$W$75,4),"")</f>
        <v>16547.336751044968</v>
      </c>
      <c r="AH11" s="37" t="s">
        <v>167</v>
      </c>
      <c r="AI11" s="79" t="str">
        <f>IF(VLOOKUP(CONCATENATE(AI$6," ",$D11),'-RÅDATA_KVARTAL-'!$A$4:$W$75,4)&gt;0,VLOOKUP(CONCATENATE(AI$6," ",$D11),'-RÅDATA_KVARTAL-'!$A$4:$W$75,4),"")</f>
        <v/>
      </c>
      <c r="AJ11" s="37"/>
      <c r="AK11" s="79"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f>IF(VLOOKUP(CONCATENATE(AE$6," ",$D12),'-RÅDATA_KVARTAL-'!$A$4:$W$75,4)&gt;0,VLOOKUP(CONCATENATE(AE$6," ",$D12),'-RÅDATA_KVARTAL-'!$A$4:$W$75,4),"")</f>
        <v>17875.411672948627</v>
      </c>
      <c r="AF12" s="37"/>
      <c r="AG12" s="79">
        <f>IF(VLOOKUP(CONCATENATE(AG$6," ",$D12),'-RÅDATA_KVARTAL-'!$A$4:$W$75,4)&gt;0,VLOOKUP(CONCATENATE(AG$6," ",$D12),'-RÅDATA_KVARTAL-'!$A$4:$W$75,4),"")</f>
        <v>17147.45181336219</v>
      </c>
      <c r="AH12" s="37"/>
      <c r="AI12" s="79" t="str">
        <f>IF(VLOOKUP(CONCATENATE(AI$6," ",$D12),'-RÅDATA_KVARTAL-'!$A$4:$W$75,4)&gt;0,VLOOKUP(CONCATENATE(AI$6," ",$D12),'-RÅDATA_KVARTAL-'!$A$4:$W$75,4),"")</f>
        <v/>
      </c>
      <c r="AJ12" s="37"/>
      <c r="AK12" s="79"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65788.695421429438</v>
      </c>
      <c r="AD14" s="153"/>
      <c r="AE14" s="101">
        <f>SUM(AE9:AE12)</f>
        <v>67330.113564870029</v>
      </c>
      <c r="AF14" s="194"/>
      <c r="AG14" s="101">
        <f>SUM(AG9:AG12)</f>
        <v>67907.329980284092</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16"/>
      <c r="AB17" s="16"/>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5170.0989934363424</v>
      </c>
      <c r="AF20" s="37"/>
      <c r="AG20" s="79">
        <f>IF(VLOOKUP(CONCATENATE(AG$6," ",$D20),'-RÅDATA_KVARTAL-'!$A$4:$W$75,5)&gt;0,VLOOKUP(CONCATENATE(AG$6," ",$D20),'-RÅDATA_KVARTAL-'!$A$4:$W$75,5),"")</f>
        <v>5314.7568103980811</v>
      </c>
      <c r="AH20" s="37" t="s">
        <v>167</v>
      </c>
      <c r="AI20" s="79" t="str">
        <f>IF(VLOOKUP(CONCATENATE(AI$6," ",$D20),'-RÅDATA_KVARTAL-'!$A$4:$W$75,5)&gt;0,VLOOKUP(CONCATENATE(AI$6," ",$D20),'-RÅDATA_KVARTAL-'!$A$4:$W$75,5),"")</f>
        <v/>
      </c>
      <c r="AJ20" s="37"/>
      <c r="AK20" s="79" t="str">
        <f>IF(VLOOKUP(CONCATENATE(AK$6," ",$D20),'-RÅDATA_KVARTAL-'!$A$4:$W$75,5)&gt;0,VLOOKUP(CONCATENATE(AK$6," ",$D20),'-RÅDATA_KVARTAL-'!$A$4:$W$75,5),"")</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5111.1982542579717</v>
      </c>
      <c r="AF21" s="37"/>
      <c r="AG21" s="79">
        <f>IF(VLOOKUP(CONCATENATE(AG$6," ",$D21),'-RÅDATA_KVARTAL-'!$A$4:$W$75,5)&gt;0,VLOOKUP(CONCATENATE(AG$6," ",$D21),'-RÅDATA_KVARTAL-'!$A$4:$W$75,5),"")</f>
        <v>5341.5189226868624</v>
      </c>
      <c r="AH21" s="37" t="s">
        <v>167</v>
      </c>
      <c r="AI21" s="79" t="str">
        <f>IF(VLOOKUP(CONCATENATE(AI$6," ",$D21),'-RÅDATA_KVARTAL-'!$A$4:$W$75,5)&gt;0,VLOOKUP(CONCATENATE(AI$6," ",$D21),'-RÅDATA_KVARTAL-'!$A$4:$W$75,5),"")</f>
        <v/>
      </c>
      <c r="AJ21" s="37"/>
      <c r="AK21" s="79"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5058.0310403112235</v>
      </c>
      <c r="AF22" s="37"/>
      <c r="AG22" s="79">
        <f>IF(VLOOKUP(CONCATENATE(AG$6," ",$D22),'-RÅDATA_KVARTAL-'!$A$4:$W$75,5)&gt;0,VLOOKUP(CONCATENATE(AG$6," ",$D22),'-RÅDATA_KVARTAL-'!$A$4:$W$75,5),"")</f>
        <v>4983.2998468367259</v>
      </c>
      <c r="AH22" s="37" t="s">
        <v>167</v>
      </c>
      <c r="AI22" s="79" t="str">
        <f>IF(VLOOKUP(CONCATENATE(AI$6," ",$D22),'-RÅDATA_KVARTAL-'!$A$4:$W$75,5)&gt;0,VLOOKUP(CONCATENATE(AI$6," ",$D22),'-RÅDATA_KVARTAL-'!$A$4:$W$75,5),"")</f>
        <v/>
      </c>
      <c r="AJ22" s="37"/>
      <c r="AK22" s="79"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f>IF(VLOOKUP(CONCATENATE(AE$6," ",$D23),'-RÅDATA_KVARTAL-'!$A$4:$W$75,5)&gt;0,VLOOKUP(CONCATENATE(AE$6," ",$D23),'-RÅDATA_KVARTAL-'!$A$4:$W$75,5),"")</f>
        <v>5423.8626173710254</v>
      </c>
      <c r="AF23" s="37"/>
      <c r="AG23" s="79">
        <f>IF(VLOOKUP(CONCATENATE(AG$6," ",$D23),'-RÅDATA_KVARTAL-'!$A$4:$W$75,5)&gt;0,VLOOKUP(CONCATENATE(AG$6," ",$D23),'-RÅDATA_KVARTAL-'!$A$4:$W$75,5),"")</f>
        <v>5484.2013473091483</v>
      </c>
      <c r="AH23" s="37"/>
      <c r="AI23" s="79" t="str">
        <f>IF(VLOOKUP(CONCATENATE(AI$6," ",$D23),'-RÅDATA_KVARTAL-'!$A$4:$W$75,5)&gt;0,VLOOKUP(CONCATENATE(AI$6," ",$D23),'-RÅDATA_KVARTAL-'!$A$4:$W$75,5),"")</f>
        <v/>
      </c>
      <c r="AJ23" s="37"/>
      <c r="AK23" s="79"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20763.190905376563</v>
      </c>
      <c r="AF25" s="194"/>
      <c r="AG25" s="101">
        <f>SUM(AG20:AG23)</f>
        <v>21123.776927230818</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184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140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175</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5">
        <v>2000</v>
      </c>
      <c r="F38" s="246"/>
      <c r="G38" s="245">
        <v>2001</v>
      </c>
      <c r="H38" s="246"/>
      <c r="I38" s="245">
        <v>2002</v>
      </c>
      <c r="J38" s="246"/>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7" t="s">
        <v>43</v>
      </c>
      <c r="C39" s="247"/>
      <c r="D39" s="247"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67756.666576507516</v>
      </c>
      <c r="AD41" s="146"/>
      <c r="AE41" s="79">
        <f>IF(VLOOKUP(CONCATENATE(AE$6," ",$D41),'-RÅDATA_KVARTAL-'!$A$4:$W$75,18)&gt;0,VLOOKUP(CONCATENATE(AE$6," ",$D41),'-RÅDATA_KVARTAL-'!$A$4:$W$75,18),"")</f>
        <v>65004.335186560027</v>
      </c>
      <c r="AF41" s="37"/>
      <c r="AG41" s="79">
        <f>IF(VLOOKUP(CONCATENATE(AG$6," ",$D41),'-RÅDATA_KVARTAL-'!$A$4:$W$75,18)&gt;0,VLOOKUP(CONCATENATE(AG$6," ",$D41),'-RÅDATA_KVARTAL-'!$A$4:$W$75,18),"")</f>
        <v>68300.427537027645</v>
      </c>
      <c r="AH41" s="37" t="s">
        <v>167</v>
      </c>
      <c r="AI41" s="79" t="str">
        <f>IF(VLOOKUP(CONCATENATE(AI$6," ",$D41),'-RÅDATA_KVARTAL-'!$A$4:$W$75,18)&gt;0,VLOOKUP(CONCATENATE(AI$6," ",$D41),'-RÅDATA_KVARTAL-'!$A$4:$W$75,18),"")</f>
        <v/>
      </c>
      <c r="AJ41" s="37"/>
      <c r="AK41" s="79" t="str">
        <f>IF(VLOOKUP(CONCATENATE(AK$6," ",$D41),'-RÅDATA_KVARTAL-'!$A$4:$W$75,18)&gt;0,VLOOKUP(CONCATENATE(AK$6," ",$D41),'-RÅDATA_KVARTAL-'!$A$4:$W$75,18),"")</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65979.987276034022</v>
      </c>
      <c r="AD42" s="146"/>
      <c r="AE42" s="79">
        <f>IF(VLOOKUP(CONCATENATE(AE$6," ",$D42),'-RÅDATA_KVARTAL-'!$A$4:$W$75,18)&gt;0,VLOOKUP(CONCATENATE(AE$6," ",$D42),'-RÅDATA_KVARTAL-'!$A$4:$W$75,18),"")</f>
        <v>65396.705283515723</v>
      </c>
      <c r="AF42" s="37"/>
      <c r="AG42" s="79">
        <f>IF(VLOOKUP(CONCATENATE(AG$6," ",$D42),'-RÅDATA_KVARTAL-'!$A$4:$W$75,18)&gt;0,VLOOKUP(CONCATENATE(AG$6," ",$D42),'-RÅDATA_KVARTAL-'!$A$4:$W$75,18),"")</f>
        <v>69218.986447233838</v>
      </c>
      <c r="AH42" s="37" t="s">
        <v>167</v>
      </c>
      <c r="AI42" s="79" t="str">
        <f>IF(VLOOKUP(CONCATENATE(AI$6," ",$D42),'-RÅDATA_KVARTAL-'!$A$4:$W$75,18)&gt;0,VLOOKUP(CONCATENATE(AI$6," ",$D42),'-RÅDATA_KVARTAL-'!$A$4:$W$75,18),"")</f>
        <v/>
      </c>
      <c r="AJ42" s="37"/>
      <c r="AK42" s="79" t="str">
        <f>IF(VLOOKUP(CONCATENATE(AK$6," ",$D42),'-RÅDATA_KVARTAL-'!$A$4:$W$75,18)&gt;0,VLOOKUP(CONCATENATE(AK$6," ",$D42),'-RÅDATA_KVARTAL-'!$A$4:$W$75,18),"")</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66012.946247581727</v>
      </c>
      <c r="AD43" s="146"/>
      <c r="AE43" s="79">
        <f>IF(VLOOKUP(CONCATENATE(AE$6," ",$D43),'-RÅDATA_KVARTAL-'!$A$4:$W$75,18)&gt;0,VLOOKUP(CONCATENATE(AE$6," ",$D43),'-RÅDATA_KVARTAL-'!$A$4:$W$75,18),"")</f>
        <v>66024.265053932497</v>
      </c>
      <c r="AF43" s="37"/>
      <c r="AG43" s="79">
        <f>IF(VLOOKUP(CONCATENATE(AG$6," ",$D43),'-RÅDATA_KVARTAL-'!$A$4:$W$75,18)&gt;0,VLOOKUP(CONCATENATE(AG$6," ",$D43),'-RÅDATA_KVARTAL-'!$A$4:$W$75,18),"")</f>
        <v>68635.289839870529</v>
      </c>
      <c r="AH43" s="37" t="s">
        <v>167</v>
      </c>
      <c r="AI43" s="79" t="str">
        <f>IF(VLOOKUP(CONCATENATE(AI$6," ",$D43),'-RÅDATA_KVARTAL-'!$A$4:$W$75,18)&gt;0,VLOOKUP(CONCATENATE(AI$6," ",$D43),'-RÅDATA_KVARTAL-'!$A$4:$W$75,18),"")</f>
        <v/>
      </c>
      <c r="AJ43" s="37"/>
      <c r="AK43" s="79" t="str">
        <f>IF(VLOOKUP(CONCATENATE(AK$6," ",$D43),'-RÅDATA_KVARTAL-'!$A$4:$W$75,18)&gt;0,VLOOKUP(CONCATENATE(AK$6," ",$D43),'-RÅDATA_KVARTAL-'!$A$4:$W$75,18),"")</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65788.695421429438</v>
      </c>
      <c r="AD44" s="146"/>
      <c r="AE44" s="79">
        <f>IF(VLOOKUP(CONCATENATE(AE$6," ",$D44),'-RÅDATA_KVARTAL-'!$A$4:$W$75,18)&gt;0,VLOOKUP(CONCATENATE(AE$6," ",$D44),'-RÅDATA_KVARTAL-'!$A$4:$W$75,18),"")</f>
        <v>67330.113564870029</v>
      </c>
      <c r="AF44" s="37"/>
      <c r="AG44" s="79">
        <f>IF(VLOOKUP(CONCATENATE(AG$6," ",$D44),'-RÅDATA_KVARTAL-'!$A$4:$W$75,18)&gt;0,VLOOKUP(CONCATENATE(AG$6," ",$D44),'-RÅDATA_KVARTAL-'!$A$4:$W$75,18),"")</f>
        <v>67907.329980284092</v>
      </c>
      <c r="AH44" s="37"/>
      <c r="AI44" s="79" t="str">
        <f>IF(VLOOKUP(CONCATENATE(AI$6," ",$D44),'-RÅDATA_KVARTAL-'!$A$4:$W$75,18)&gt;0,VLOOKUP(CONCATENATE(AI$6," ",$D44),'-RÅDATA_KVARTAL-'!$A$4:$W$75,18),"")</f>
        <v/>
      </c>
      <c r="AJ44" s="37"/>
      <c r="AK44" s="79" t="str">
        <f>IF(VLOOKUP(CONCATENATE(AK$6," ",$D44),'-RÅDATA_KVARTAL-'!$A$4:$W$75,18)&gt;0,VLOOKUP(CONCATENATE(AK$6," ",$D44),'-RÅDATA_KVARTAL-'!$A$4:$W$75,18),"")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16"/>
      <c r="AB47" s="16"/>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21443.014426930145</v>
      </c>
      <c r="AF50" s="37"/>
      <c r="AG50" s="79">
        <f>IF(VLOOKUP(CONCATENATE(AG$6," ",$D50),'-RÅDATA_KVARTAL-'!$A$4:$W$75,19)&gt;0,VLOOKUP(CONCATENATE(AG$6," ",$D50),'-RÅDATA_KVARTAL-'!$A$4:$W$75,19),"")</f>
        <v>20907.848722338302</v>
      </c>
      <c r="AH50" s="37" t="s">
        <v>167</v>
      </c>
      <c r="AI50" s="79" t="str">
        <f>IF(VLOOKUP(CONCATENATE(AI$6," ",$D50),'-RÅDATA_KVARTAL-'!$A$4:$W$75,19)&gt;0,VLOOKUP(CONCATENATE(AI$6," ",$D50),'-RÅDATA_KVARTAL-'!$A$4:$W$75,19),"")</f>
        <v/>
      </c>
      <c r="AJ50" s="37"/>
      <c r="AK50" s="79" t="str">
        <f>IF(VLOOKUP(CONCATENATE(AK$6," ",$D50),'-RÅDATA_KVARTAL-'!$A$4:$W$75,19)&gt;0,VLOOKUP(CONCATENATE(AK$6," ",$D50),'-RÅDATA_KVARTAL-'!$A$4:$W$75,19),"")</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21032.905518311738</v>
      </c>
      <c r="AF51" s="37"/>
      <c r="AG51" s="79">
        <f>IF(VLOOKUP(CONCATENATE(AG$6," ",$D51),'-RÅDATA_KVARTAL-'!$A$4:$W$75,19)&gt;0,VLOOKUP(CONCATENATE(AG$6," ",$D51),'-RÅDATA_KVARTAL-'!$A$4:$W$75,19),"")</f>
        <v>21138.169390767194</v>
      </c>
      <c r="AH51" s="37" t="s">
        <v>167</v>
      </c>
      <c r="AI51" s="79" t="str">
        <f>IF(VLOOKUP(CONCATENATE(AI$6," ",$D51),'-RÅDATA_KVARTAL-'!$A$4:$W$75,19)&gt;0,VLOOKUP(CONCATENATE(AI$6," ",$D51),'-RÅDATA_KVARTAL-'!$A$4:$W$75,19),"")</f>
        <v/>
      </c>
      <c r="AJ51" s="37"/>
      <c r="AK51" s="79" t="str">
        <f>IF(VLOOKUP(CONCATENATE(AK$6," ",$D51),'-RÅDATA_KVARTAL-'!$A$4:$W$75,19)&gt;0,VLOOKUP(CONCATENATE(AK$6," ",$D51),'-RÅDATA_KVARTAL-'!$A$4:$W$75,19),"")</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20714.358922316802</v>
      </c>
      <c r="AF52" s="37"/>
      <c r="AG52" s="79">
        <f>IF(VLOOKUP(CONCATENATE(AG$6," ",$D52),'-RÅDATA_KVARTAL-'!$A$4:$W$75,19)&gt;0,VLOOKUP(CONCATENATE(AG$6," ",$D52),'-RÅDATA_KVARTAL-'!$A$4:$W$75,19),"")</f>
        <v>21063.438197292693</v>
      </c>
      <c r="AH52" s="37" t="s">
        <v>167</v>
      </c>
      <c r="AI52" s="79" t="str">
        <f>IF(VLOOKUP(CONCATENATE(AI$6," ",$D52),'-RÅDATA_KVARTAL-'!$A$4:$W$75,19)&gt;0,VLOOKUP(CONCATENATE(AI$6," ",$D52),'-RÅDATA_KVARTAL-'!$A$4:$W$75,19),"")</f>
        <v/>
      </c>
      <c r="AJ52" s="37"/>
      <c r="AK52" s="79" t="str">
        <f>IF(VLOOKUP(CONCATENATE(AK$6," ",$D52),'-RÅDATA_KVARTAL-'!$A$4:$W$75,19)&gt;0,VLOOKUP(CONCATENATE(AK$6," ",$D52),'-RÅDATA_KVARTAL-'!$A$4:$W$75,19),"")</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f>IF(VLOOKUP(CONCATENATE(AE$6," ",$D53),'-RÅDATA_KVARTAL-'!$A$4:$W$75,19)&gt;0,VLOOKUP(CONCATENATE(AE$6," ",$D53),'-RÅDATA_KVARTAL-'!$A$4:$W$75,19),"")</f>
        <v>20763.190905376563</v>
      </c>
      <c r="AF53" s="37"/>
      <c r="AG53" s="79">
        <f>IF(VLOOKUP(CONCATENATE(AG$6," ",$D53),'-RÅDATA_KVARTAL-'!$A$4:$W$75,19)&gt;0,VLOOKUP(CONCATENATE(AG$6," ",$D53),'-RÅDATA_KVARTAL-'!$A$4:$W$75,19),"")</f>
        <v>21123.776927230818</v>
      </c>
      <c r="AH53" s="37"/>
      <c r="AI53" s="79" t="str">
        <f>IF(VLOOKUP(CONCATENATE(AI$6," ",$D53),'-RÅDATA_KVARTAL-'!$A$4:$W$75,19)&gt;0,VLOOKUP(CONCATENATE(AI$6," ",$D53),'-RÅDATA_KVARTAL-'!$A$4:$W$75,19),"")</f>
        <v/>
      </c>
      <c r="AJ53" s="37"/>
      <c r="AK53" s="79" t="str">
        <f>IF(VLOOKUP(CONCATENATE(AK$6," ",$D53),'-RÅDATA_KVARTAL-'!$A$4:$W$75,19)&gt;0,VLOOKUP(CONCATENATE(AK$6," ",$D53),'-RÅDATA_KVARTAL-'!$A$4:$W$75,19),"")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234</v>
      </c>
      <c r="C56" s="25"/>
      <c r="D56" s="25"/>
      <c r="E56" s="25"/>
      <c r="F56" s="25"/>
      <c r="G56" s="25"/>
      <c r="H56" s="25"/>
      <c r="I56" s="25"/>
      <c r="J56" s="25"/>
      <c r="K56" s="25"/>
      <c r="L56" s="25"/>
      <c r="M56" s="25"/>
      <c r="N56" s="25"/>
      <c r="O56" s="25"/>
      <c r="P56" s="25"/>
      <c r="Q56" s="25"/>
      <c r="R56" s="25"/>
      <c r="S56" s="25"/>
      <c r="T56" s="25"/>
      <c r="U56" s="25"/>
    </row>
    <row r="57" spans="2:43" x14ac:dyDescent="0.2">
      <c r="B57" s="74" t="s">
        <v>235</v>
      </c>
      <c r="C57" s="25"/>
      <c r="D57" s="25"/>
      <c r="E57" s="25"/>
      <c r="F57" s="25"/>
      <c r="G57" s="25"/>
      <c r="H57" s="25"/>
      <c r="I57" s="25"/>
      <c r="J57" s="25"/>
      <c r="K57" s="25"/>
      <c r="L57" s="25"/>
      <c r="M57" s="25"/>
      <c r="N57" s="25"/>
      <c r="O57" s="25"/>
      <c r="P57" s="25"/>
      <c r="Q57" s="25"/>
      <c r="R57" s="25"/>
      <c r="S57" s="25"/>
      <c r="T57" s="25"/>
      <c r="U57" s="25"/>
    </row>
  </sheetData>
  <mergeCells count="52">
    <mergeCell ref="AC47:AD47"/>
    <mergeCell ref="AM47:AN47"/>
    <mergeCell ref="Q47:R47"/>
    <mergeCell ref="B39:D39"/>
    <mergeCell ref="S47:T47"/>
    <mergeCell ref="U47:V47"/>
    <mergeCell ref="W47:X47"/>
    <mergeCell ref="Y47:Z47"/>
    <mergeCell ref="AK47:AL47"/>
    <mergeCell ref="B18:D18"/>
    <mergeCell ref="AM18:AN18"/>
    <mergeCell ref="B48:D48"/>
    <mergeCell ref="AM48:AN48"/>
    <mergeCell ref="B38:D38"/>
    <mergeCell ref="E38:F38"/>
    <mergeCell ref="G38:H38"/>
    <mergeCell ref="I38:J38"/>
    <mergeCell ref="AM38:AN38"/>
    <mergeCell ref="B47:D47"/>
    <mergeCell ref="E47:F47"/>
    <mergeCell ref="G47:H47"/>
    <mergeCell ref="I47:J47"/>
    <mergeCell ref="K47:L47"/>
    <mergeCell ref="M47:N47"/>
    <mergeCell ref="O47:P4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7:AF47"/>
    <mergeCell ref="AG17:AH17"/>
    <mergeCell ref="AG47:AH47"/>
    <mergeCell ref="AI17:AJ17"/>
    <mergeCell ref="AI47:AJ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150</v>
      </c>
      <c r="C1" s="22"/>
      <c r="D1" s="23"/>
      <c r="E1" s="23"/>
      <c r="F1" s="23"/>
      <c r="G1" s="23"/>
      <c r="H1" s="23"/>
      <c r="I1" s="23"/>
      <c r="J1" s="23"/>
      <c r="K1" s="23"/>
      <c r="L1" s="23"/>
      <c r="M1" s="23"/>
      <c r="N1" s="23"/>
      <c r="O1" s="23"/>
      <c r="P1" s="23"/>
      <c r="Q1" s="23"/>
      <c r="R1" s="23"/>
    </row>
    <row r="2" spans="2:43" x14ac:dyDescent="0.2">
      <c r="B2" s="184" t="s">
        <v>173</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5">
        <v>2000</v>
      </c>
      <c r="F6" s="246"/>
      <c r="G6" s="245">
        <v>2001</v>
      </c>
      <c r="H6" s="246"/>
      <c r="I6" s="245">
        <v>2002</v>
      </c>
      <c r="J6" s="246"/>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7" t="s">
        <v>43</v>
      </c>
      <c r="C7" s="247"/>
      <c r="D7" s="247"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9491.070746040501</v>
      </c>
      <c r="AF9" s="37"/>
      <c r="AG9" s="79">
        <f>IF(VLOOKUP(CONCATENATE(AG$6," ",$D9),'-RÅDATA_KVARTAL-'!$A$4:$W$75,6)&gt;0,VLOOKUP(CONCATENATE(AG$6," ",$D9),'-RÅDATA_KVARTAL-'!$A$4:$W$75,6),"")</f>
        <v>10250.124718198111</v>
      </c>
      <c r="AH9" s="37" t="s">
        <v>167</v>
      </c>
      <c r="AI9" s="79" t="str">
        <f>IF(VLOOKUP(CONCATENATE(AI$6," ",$D9),'-RÅDATA_KVARTAL-'!$A$4:$W$75,6)&gt;0,VLOOKUP(CONCATENATE(AI$6," ",$D9),'-RÅDATA_KVARTAL-'!$A$4:$W$75,6),"")</f>
        <v/>
      </c>
      <c r="AJ9" s="37"/>
      <c r="AK9" s="79" t="str">
        <f>IF(VLOOKUP(CONCATENATE(AK$6," ",$D9),'-RÅDATA_KVARTAL-'!$A$4:$W$75,6)&gt;0,VLOOKUP(CONCATENATE(AK$6," ",$D9),'-RÅDATA_KVARTAL-'!$A$4:$W$75,6),"")</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9767.2852874726341</v>
      </c>
      <c r="AF10" s="37"/>
      <c r="AG10" s="79">
        <f>IF(VLOOKUP(CONCATENATE(AG$6," ",$D10),'-RÅDATA_KVARTAL-'!$A$4:$W$75,6)&gt;0,VLOOKUP(CONCATENATE(AG$6," ",$D10),'-RÅDATA_KVARTAL-'!$A$4:$W$75,6),"")</f>
        <v>10146.10069767883</v>
      </c>
      <c r="AH10" s="37" t="s">
        <v>167</v>
      </c>
      <c r="AI10" s="79" t="str">
        <f>IF(VLOOKUP(CONCATENATE(AI$6," ",$D10),'-RÅDATA_KVARTAL-'!$A$4:$W$75,6)&gt;0,VLOOKUP(CONCATENATE(AI$6," ",$D10),'-RÅDATA_KVARTAL-'!$A$4:$W$75,6),"")</f>
        <v/>
      </c>
      <c r="AJ10" s="37"/>
      <c r="AK10" s="79"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9497.4323584082722</v>
      </c>
      <c r="AF11" s="37"/>
      <c r="AG11" s="79">
        <f>IF(VLOOKUP(CONCATENATE(AG$6," ",$D11),'-RÅDATA_KVARTAL-'!$A$4:$W$75,6)&gt;0,VLOOKUP(CONCATENATE(AG$6," ",$D11),'-RÅDATA_KVARTAL-'!$A$4:$W$75,6),"")</f>
        <v>9113.8177510449677</v>
      </c>
      <c r="AH11" s="37" t="s">
        <v>167</v>
      </c>
      <c r="AI11" s="79" t="str">
        <f>IF(VLOOKUP(CONCATENATE(AI$6," ",$D11),'-RÅDATA_KVARTAL-'!$A$4:$W$75,6)&gt;0,VLOOKUP(CONCATENATE(AI$6," ",$D11),'-RÅDATA_KVARTAL-'!$A$4:$W$75,6),"")</f>
        <v/>
      </c>
      <c r="AJ11" s="37"/>
      <c r="AK11" s="79"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f>IF(VLOOKUP(CONCATENATE(AE$6," ",$D12),'-RÅDATA_KVARTAL-'!$A$4:$W$75,6)&gt;0,VLOOKUP(CONCATENATE(AE$6," ",$D12),'-RÅDATA_KVARTAL-'!$A$4:$W$75,6),"")</f>
        <v>9769.8106729486281</v>
      </c>
      <c r="AF12" s="37"/>
      <c r="AG12" s="79">
        <f>IF(VLOOKUP(CONCATENATE(AG$6," ",$D12),'-RÅDATA_KVARTAL-'!$A$4:$W$75,6)&gt;0,VLOOKUP(CONCATENATE(AG$6," ",$D12),'-RÅDATA_KVARTAL-'!$A$4:$W$75,6),"")</f>
        <v>9799.1838133621895</v>
      </c>
      <c r="AH12" s="37"/>
      <c r="AI12" s="79" t="str">
        <f>IF(VLOOKUP(CONCATENATE(AI$6," ",$D12),'-RÅDATA_KVARTAL-'!$A$4:$W$75,6)&gt;0,VLOOKUP(CONCATENATE(AI$6," ",$D12),'-RÅDATA_KVARTAL-'!$A$4:$W$75,6),"")</f>
        <v/>
      </c>
      <c r="AJ12" s="37"/>
      <c r="AK12" s="79"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38525.599064870039</v>
      </c>
      <c r="AF14" s="194"/>
      <c r="AG14" s="101">
        <f>SUM(AG9:AG12)</f>
        <v>39309.226980284104</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20"/>
      <c r="F17" s="220"/>
      <c r="G17" s="220"/>
      <c r="H17" s="220"/>
      <c r="I17" s="220"/>
      <c r="J17" s="220"/>
      <c r="K17" s="220"/>
      <c r="L17" s="220"/>
      <c r="M17" s="220"/>
      <c r="N17" s="220"/>
      <c r="O17" s="220"/>
      <c r="P17" s="220"/>
      <c r="Q17" s="220"/>
      <c r="R17" s="220"/>
      <c r="S17" s="220"/>
      <c r="T17" s="220"/>
      <c r="U17" s="220"/>
      <c r="V17" s="220"/>
      <c r="W17" s="220"/>
      <c r="X17" s="220"/>
      <c r="Y17" s="220"/>
      <c r="Z17" s="220"/>
      <c r="AA17" s="16"/>
      <c r="AB17" s="16"/>
      <c r="AC17" s="220"/>
      <c r="AD17" s="220"/>
      <c r="AE17" s="220"/>
      <c r="AF17" s="220"/>
      <c r="AG17" s="220"/>
      <c r="AH17" s="220"/>
      <c r="AI17" s="220"/>
      <c r="AJ17" s="220"/>
      <c r="AK17" s="220"/>
      <c r="AL17" s="220"/>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4128.2883314363426</v>
      </c>
      <c r="AF20" s="37"/>
      <c r="AG20" s="79">
        <f>IF(VLOOKUP(CONCATENATE(AG$6," ",$D20),'-RÅDATA_KVARTAL-'!$A$4:$W$75,7)&gt;0,VLOOKUP(CONCATENATE(AG$6," ",$D20),'-RÅDATA_KVARTAL-'!$A$4:$W$75,7),"")</f>
        <v>4246.4042217980814</v>
      </c>
      <c r="AH20" s="37" t="s">
        <v>167</v>
      </c>
      <c r="AI20" s="79" t="str">
        <f>IF(VLOOKUP(CONCATENATE(AI$6," ",$D20),'-RÅDATA_KVARTAL-'!$A$4:$W$75,7)&gt;0,VLOOKUP(CONCATENATE(AI$6," ",$D20),'-RÅDATA_KVARTAL-'!$A$4:$W$75,7),"")</f>
        <v/>
      </c>
      <c r="AJ20" s="37"/>
      <c r="AK20" s="79" t="str">
        <f>IF(VLOOKUP(CONCATENATE(AK$6," ",$D20),'-RÅDATA_KVARTAL-'!$A$4:$W$75,7)&gt;0,VLOOKUP(CONCATENATE(AK$6," ",$D20),'-RÅDATA_KVARTAL-'!$A$4:$W$75,7),"")</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4111.0411512579722</v>
      </c>
      <c r="AF21" s="37"/>
      <c r="AG21" s="79">
        <f>IF(VLOOKUP(CONCATENATE(AG$6," ",$D21),'-RÅDATA_KVARTAL-'!$A$4:$W$75,7)&gt;0,VLOOKUP(CONCATENATE(AG$6," ",$D21),'-RÅDATA_KVARTAL-'!$A$4:$W$75,7),"")</f>
        <v>4250.2118719868631</v>
      </c>
      <c r="AH21" s="37" t="s">
        <v>167</v>
      </c>
      <c r="AI21" s="79" t="str">
        <f>IF(VLOOKUP(CONCATENATE(AI$6," ",$D21),'-RÅDATA_KVARTAL-'!$A$4:$W$75,7)&gt;0,VLOOKUP(CONCATENATE(AI$6," ",$D21),'-RÅDATA_KVARTAL-'!$A$4:$W$75,7),"")</f>
        <v/>
      </c>
      <c r="AJ21" s="37"/>
      <c r="AK21" s="79"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3848.574943411224</v>
      </c>
      <c r="AF22" s="37"/>
      <c r="AG22" s="79">
        <f>IF(VLOOKUP(CONCATENATE(AG$6," ",$D22),'-RÅDATA_KVARTAL-'!$A$4:$W$75,7)&gt;0,VLOOKUP(CONCATENATE(AG$6," ",$D22),'-RÅDATA_KVARTAL-'!$A$4:$W$75,7),"")</f>
        <v>3805.005862236726</v>
      </c>
      <c r="AH22" s="37" t="s">
        <v>167</v>
      </c>
      <c r="AI22" s="79" t="str">
        <f>IF(VLOOKUP(CONCATENATE(AI$6," ",$D22),'-RÅDATA_KVARTAL-'!$A$4:$W$75,7)&gt;0,VLOOKUP(CONCATENATE(AI$6," ",$D22),'-RÅDATA_KVARTAL-'!$A$4:$W$75,7),"")</f>
        <v/>
      </c>
      <c r="AJ22" s="37"/>
      <c r="AK22" s="79"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f>IF(VLOOKUP(CONCATENATE(AE$6," ",$D23),'-RÅDATA_KVARTAL-'!$A$4:$W$75,7)&gt;0,VLOOKUP(CONCATENATE(AE$6," ",$D23),'-RÅDATA_KVARTAL-'!$A$4:$W$75,7),"")</f>
        <v>4164.4810764710255</v>
      </c>
      <c r="AF23" s="37"/>
      <c r="AG23" s="79">
        <f>IF(VLOOKUP(CONCATENATE(AG$6," ",$D23),'-RÅDATA_KVARTAL-'!$A$4:$W$75,7)&gt;0,VLOOKUP(CONCATENATE(AG$6," ",$D23),'-RÅDATA_KVARTAL-'!$A$4:$W$75,7),"")</f>
        <v>4318.3176435091482</v>
      </c>
      <c r="AH23" s="37"/>
      <c r="AI23" s="79" t="str">
        <f>IF(VLOOKUP(CONCATENATE(AI$6," ",$D23),'-RÅDATA_KVARTAL-'!$A$4:$W$75,7)&gt;0,VLOOKUP(CONCATENATE(AI$6," ",$D23),'-RÅDATA_KVARTAL-'!$A$4:$W$75,7),"")</f>
        <v/>
      </c>
      <c r="AJ23" s="37"/>
      <c r="AK23" s="79"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16252.385502576564</v>
      </c>
      <c r="AF25" s="194"/>
      <c r="AG25" s="101">
        <f>SUM(AG20:AG23)</f>
        <v>16619.939599530819</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221</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x14ac:dyDescent="0.2">
      <c r="B33" s="22" t="s">
        <v>151</v>
      </c>
      <c r="C33" s="22"/>
      <c r="D33" s="23"/>
      <c r="E33" s="23"/>
      <c r="F33" s="23"/>
      <c r="G33" s="23"/>
      <c r="H33" s="23"/>
      <c r="I33" s="23"/>
      <c r="J33" s="23"/>
      <c r="K33" s="23"/>
      <c r="L33" s="23"/>
      <c r="M33" s="23"/>
      <c r="N33" s="23"/>
      <c r="O33" s="23"/>
      <c r="P33" s="23"/>
      <c r="Q33" s="23"/>
      <c r="R33" s="23"/>
    </row>
    <row r="34" spans="2:43" x14ac:dyDescent="0.2">
      <c r="B34" s="184" t="s">
        <v>174</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5">
        <v>2000</v>
      </c>
      <c r="F38" s="246"/>
      <c r="G38" s="245">
        <v>2001</v>
      </c>
      <c r="H38" s="246"/>
      <c r="I38" s="245">
        <v>2002</v>
      </c>
      <c r="J38" s="246"/>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7" t="s">
        <v>43</v>
      </c>
      <c r="C39" s="247"/>
      <c r="D39" s="247"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36457.76018656003</v>
      </c>
      <c r="AF41" s="37"/>
      <c r="AG41" s="79">
        <f>IF(VLOOKUP(CONCATENATE(AG$6," ",$D41),'-RÅDATA_KVARTAL-'!$A$4:$W$75,20)&gt;0,VLOOKUP(CONCATENATE(AG$6," ",$D41),'-RÅDATA_KVARTAL-'!$A$4:$W$75,20),"")</f>
        <v>39284.653037027645</v>
      </c>
      <c r="AH41" s="37" t="s">
        <v>167</v>
      </c>
      <c r="AI41" s="79" t="str">
        <f>IF(VLOOKUP(CONCATENATE(AI$6," ",$D41),'-RÅDATA_KVARTAL-'!$A$4:$W$75,20)&gt;0,VLOOKUP(CONCATENATE(AI$6," ",$D41),'-RÅDATA_KVARTAL-'!$A$4:$W$75,20),"")</f>
        <v/>
      </c>
      <c r="AJ41" s="37"/>
      <c r="AK41" s="79" t="str">
        <f>IF(VLOOKUP(CONCATENATE(AK$6," ",$D41),'-RÅDATA_KVARTAL-'!$A$4:$W$75,20)&gt;0,VLOOKUP(CONCATENATE(AK$6," ",$D41),'-RÅDATA_KVARTAL-'!$A$4:$W$75,20),"")</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36747.012783515718</v>
      </c>
      <c r="AF42" s="37"/>
      <c r="AG42" s="79">
        <f>IF(VLOOKUP(CONCATENATE(AG$6," ",$D42),'-RÅDATA_KVARTAL-'!$A$4:$W$75,20)&gt;0,VLOOKUP(CONCATENATE(AG$6," ",$D42),'-RÅDATA_KVARTAL-'!$A$4:$W$75,20),"")</f>
        <v>39663.468447233841</v>
      </c>
      <c r="AH42" s="37" t="s">
        <v>167</v>
      </c>
      <c r="AI42" s="79" t="str">
        <f>IF(VLOOKUP(CONCATENATE(AI$6," ",$D42),'-RÅDATA_KVARTAL-'!$A$4:$W$75,20)&gt;0,VLOOKUP(CONCATENATE(AI$6," ",$D42),'-RÅDATA_KVARTAL-'!$A$4:$W$75,20),"")</f>
        <v/>
      </c>
      <c r="AJ42" s="37"/>
      <c r="AK42" s="79" t="str">
        <f>IF(VLOOKUP(CONCATENATE(AK$6," ",$D42),'-RÅDATA_KVARTAL-'!$A$4:$W$75,20)&gt;0,VLOOKUP(CONCATENATE(AK$6," ",$D42),'-RÅDATA_KVARTAL-'!$A$4:$W$75,20),"")</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37454.078553932493</v>
      </c>
      <c r="AF43" s="37"/>
      <c r="AG43" s="79">
        <f>IF(VLOOKUP(CONCATENATE(AG$6," ",$D43),'-RÅDATA_KVARTAL-'!$A$4:$W$75,20)&gt;0,VLOOKUP(CONCATENATE(AG$6," ",$D43),'-RÅDATA_KVARTAL-'!$A$4:$W$75,20),"")</f>
        <v>39279.853839870542</v>
      </c>
      <c r="AH43" s="37" t="s">
        <v>167</v>
      </c>
      <c r="AI43" s="79" t="str">
        <f>IF(VLOOKUP(CONCATENATE(AI$6," ",$D43),'-RÅDATA_KVARTAL-'!$A$4:$W$75,20)&gt;0,VLOOKUP(CONCATENATE(AI$6," ",$D43),'-RÅDATA_KVARTAL-'!$A$4:$W$75,20),"")</f>
        <v/>
      </c>
      <c r="AJ43" s="37"/>
      <c r="AK43" s="79" t="str">
        <f>IF(VLOOKUP(CONCATENATE(AK$6," ",$D43),'-RÅDATA_KVARTAL-'!$A$4:$W$75,20)&gt;0,VLOOKUP(CONCATENATE(AK$6," ",$D43),'-RÅDATA_KVARTAL-'!$A$4:$W$75,20),"")</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f>IF(VLOOKUP(CONCATENATE(AE$6," ",$D44),'-RÅDATA_KVARTAL-'!$A$4:$W$75,20)&gt;0,VLOOKUP(CONCATENATE(AE$6," ",$D44),'-RÅDATA_KVARTAL-'!$A$4:$W$75,20),"")</f>
        <v>38525.599064870039</v>
      </c>
      <c r="AF44" s="37"/>
      <c r="AG44" s="79">
        <f>IF(VLOOKUP(CONCATENATE(AG$6," ",$D44),'-RÅDATA_KVARTAL-'!$A$4:$W$75,20)&gt;0,VLOOKUP(CONCATENATE(AG$6," ",$D44),'-RÅDATA_KVARTAL-'!$A$4:$W$75,20),"")</f>
        <v>39309.226980284104</v>
      </c>
      <c r="AH44" s="37"/>
      <c r="AI44" s="79" t="str">
        <f>IF(VLOOKUP(CONCATENATE(AI$6," ",$D44),'-RÅDATA_KVARTAL-'!$A$4:$W$75,20)&gt;0,VLOOKUP(CONCATENATE(AI$6," ",$D44),'-RÅDATA_KVARTAL-'!$A$4:$W$75,20),"")</f>
        <v/>
      </c>
      <c r="AJ44" s="37"/>
      <c r="AK44" s="79" t="str">
        <f>IF(VLOOKUP(CONCATENATE(AK$6," ",$D44),'-RÅDATA_KVARTAL-'!$A$4:$W$75,20)&gt;0,VLOOKUP(CONCATENATE(AK$6," ",$D44),'-RÅDATA_KVARTAL-'!$A$4:$W$75,20),"")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20"/>
      <c r="F47" s="220"/>
      <c r="G47" s="220"/>
      <c r="H47" s="220"/>
      <c r="I47" s="220"/>
      <c r="J47" s="220"/>
      <c r="K47" s="220"/>
      <c r="L47" s="220"/>
      <c r="M47" s="220"/>
      <c r="N47" s="220"/>
      <c r="O47" s="220"/>
      <c r="P47" s="220"/>
      <c r="Q47" s="220"/>
      <c r="R47" s="220"/>
      <c r="S47" s="220"/>
      <c r="T47" s="220"/>
      <c r="U47" s="220"/>
      <c r="V47" s="220"/>
      <c r="W47" s="220"/>
      <c r="X47" s="220"/>
      <c r="Y47" s="220"/>
      <c r="Z47" s="220"/>
      <c r="AA47" s="16"/>
      <c r="AB47" s="16"/>
      <c r="AC47" s="220"/>
      <c r="AD47" s="220"/>
      <c r="AE47" s="220"/>
      <c r="AF47" s="220"/>
      <c r="AG47" s="220"/>
      <c r="AH47" s="220"/>
      <c r="AI47" s="220"/>
      <c r="AJ47" s="220"/>
      <c r="AK47" s="220"/>
      <c r="AL47" s="220"/>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16943.378932430147</v>
      </c>
      <c r="AF50" s="37"/>
      <c r="AG50" s="79">
        <f>IF(VLOOKUP(CONCATENATE(AG$6," ",$D50),'-RÅDATA_KVARTAL-'!$A$4:$W$75,21)&gt;0,VLOOKUP(CONCATENATE(AG$6," ",$D50),'-RÅDATA_KVARTAL-'!$A$4:$W$75,21),"")</f>
        <v>16370.501392938302</v>
      </c>
      <c r="AH50" s="37" t="s">
        <v>167</v>
      </c>
      <c r="AI50" s="79" t="str">
        <f>IF(VLOOKUP(CONCATENATE(AI$6," ",$D50),'-RÅDATA_KVARTAL-'!$A$4:$W$75,21)&gt;0,VLOOKUP(CONCATENATE(AI$6," ",$D50),'-RÅDATA_KVARTAL-'!$A$4:$W$75,21),"")</f>
        <v/>
      </c>
      <c r="AJ50" s="37"/>
      <c r="AK50" s="79" t="str">
        <f>IF(VLOOKUP(CONCATENATE(AK$6," ",$D50),'-RÅDATA_KVARTAL-'!$A$4:$W$75,21)&gt;0,VLOOKUP(CONCATENATE(AK$6," ",$D50),'-RÅDATA_KVARTAL-'!$A$4:$W$75,21),"")</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16576.23880631174</v>
      </c>
      <c r="AF51" s="37"/>
      <c r="AG51" s="79">
        <f>IF(VLOOKUP(CONCATENATE(AG$6," ",$D51),'-RÅDATA_KVARTAL-'!$A$4:$W$75,21)&gt;0,VLOOKUP(CONCATENATE(AG$6," ",$D51),'-RÅDATA_KVARTAL-'!$A$4:$W$75,21),"")</f>
        <v>16509.672113667195</v>
      </c>
      <c r="AH51" s="37" t="s">
        <v>167</v>
      </c>
      <c r="AI51" s="79" t="str">
        <f>IF(VLOOKUP(CONCATENATE(AI$6," ",$D51),'-RÅDATA_KVARTAL-'!$A$4:$W$75,21)&gt;0,VLOOKUP(CONCATENATE(AI$6," ",$D51),'-RÅDATA_KVARTAL-'!$A$4:$W$75,21),"")</f>
        <v/>
      </c>
      <c r="AJ51" s="37"/>
      <c r="AK51" s="79" t="str">
        <f>IF(VLOOKUP(CONCATENATE(AK$6," ",$D51),'-RÅDATA_KVARTAL-'!$A$4:$W$75,21)&gt;0,VLOOKUP(CONCATENATE(AK$6," ",$D51),'-RÅDATA_KVARTAL-'!$A$4:$W$75,21),"")</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16255.603105316803</v>
      </c>
      <c r="AF52" s="37"/>
      <c r="AG52" s="79">
        <f>IF(VLOOKUP(CONCATENATE(AG$6," ",$D52),'-RÅDATA_KVARTAL-'!$A$4:$W$75,21)&gt;0,VLOOKUP(CONCATENATE(AG$6," ",$D52),'-RÅDATA_KVARTAL-'!$A$4:$W$75,21),"")</f>
        <v>16466.103032492694</v>
      </c>
      <c r="AH52" s="37" t="s">
        <v>167</v>
      </c>
      <c r="AI52" s="79" t="str">
        <f>IF(VLOOKUP(CONCATENATE(AI$6," ",$D52),'-RÅDATA_KVARTAL-'!$A$4:$W$75,21)&gt;0,VLOOKUP(CONCATENATE(AI$6," ",$D52),'-RÅDATA_KVARTAL-'!$A$4:$W$75,21),"")</f>
        <v/>
      </c>
      <c r="AJ52" s="37"/>
      <c r="AK52" s="79" t="str">
        <f>IF(VLOOKUP(CONCATENATE(AK$6," ",$D52),'-RÅDATA_KVARTAL-'!$A$4:$W$75,21)&gt;0,VLOOKUP(CONCATENATE(AK$6," ",$D52),'-RÅDATA_KVARTAL-'!$A$4:$W$75,21),"")</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f>IF(VLOOKUP(CONCATENATE(AE$6," ",$D53),'-RÅDATA_KVARTAL-'!$A$4:$W$75,21)&gt;0,VLOOKUP(CONCATENATE(AE$6," ",$D53),'-RÅDATA_KVARTAL-'!$A$4:$W$75,21),"")</f>
        <v>16252.385502576564</v>
      </c>
      <c r="AF53" s="37"/>
      <c r="AG53" s="79">
        <f>IF(VLOOKUP(CONCATENATE(AG$6," ",$D53),'-RÅDATA_KVARTAL-'!$A$4:$W$75,21)&gt;0,VLOOKUP(CONCATENATE(AG$6," ",$D53),'-RÅDATA_KVARTAL-'!$A$4:$W$75,21),"")</f>
        <v>16619.939599530819</v>
      </c>
      <c r="AH53" s="37"/>
      <c r="AI53" s="79" t="str">
        <f>IF(VLOOKUP(CONCATENATE(AI$6," ",$D53),'-RÅDATA_KVARTAL-'!$A$4:$W$75,21)&gt;0,VLOOKUP(CONCATENATE(AI$6," ",$D53),'-RÅDATA_KVARTAL-'!$A$4:$W$75,21),"")</f>
        <v/>
      </c>
      <c r="AJ53" s="37"/>
      <c r="AK53" s="79" t="str">
        <f>IF(VLOOKUP(CONCATENATE(AK$6," ",$D53),'-RÅDATA_KVARTAL-'!$A$4:$W$75,21)&gt;0,VLOOKUP(CONCATENATE(AK$6," ",$D53),'-RÅDATA_KVARTAL-'!$A$4:$W$75,21),"")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234</v>
      </c>
      <c r="C56" s="25"/>
      <c r="D56" s="25"/>
      <c r="E56" s="25"/>
      <c r="F56" s="25"/>
      <c r="G56" s="25"/>
      <c r="H56" s="25"/>
      <c r="I56" s="25"/>
      <c r="J56" s="25"/>
      <c r="K56" s="25"/>
      <c r="L56" s="25"/>
      <c r="M56" s="25"/>
      <c r="N56" s="25"/>
      <c r="O56" s="25"/>
      <c r="P56" s="25"/>
      <c r="Q56" s="25"/>
      <c r="R56" s="25"/>
      <c r="S56" s="25"/>
      <c r="T56" s="25"/>
      <c r="U56" s="25"/>
    </row>
    <row r="57" spans="2:43" x14ac:dyDescent="0.2">
      <c r="B57" s="74" t="s">
        <v>235</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I47:AJ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26</vt:i4>
      </vt:variant>
    </vt:vector>
  </HeadingPairs>
  <TitlesOfParts>
    <vt:vector size="50"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Carina Jonsson</cp:lastModifiedBy>
  <cp:lastPrinted>2014-06-05T13:29:50Z</cp:lastPrinted>
  <dcterms:created xsi:type="dcterms:W3CDTF">2006-04-04T13:19:40Z</dcterms:created>
  <dcterms:modified xsi:type="dcterms:W3CDTF">2015-03-06T14:04:15Z</dcterms:modified>
</cp:coreProperties>
</file>