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embeddings/oleObject4.bin" ContentType="application/vnd.openxmlformats-officedocument.oleObject"/>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embeddings/oleObject2.bin" ContentType="application/vnd.openxmlformats-officedocument.oleObject"/>
  <Override PartName="/xl/drawings/drawing2.xml" ContentType="application/vnd.openxmlformats-officedocument.drawing+xml"/>
  <Override PartName="/xl/drawings/drawing15.xml" ContentType="application/vnd.openxmlformats-officedocument.drawing+xml"/>
  <Override PartName="/xl/worksheets/sheet3.xml" ContentType="application/vnd.openxmlformats-officedocument.spreadsheetml.worksheet+xml"/>
  <Override PartName="/xl/comments2.xml" ContentType="application/vnd.openxmlformats-officedocument.spreadsheetml.comments+xml"/>
  <Override PartName="/xl/drawings/drawing13.xml" ContentType="application/vnd.openxmlformats-officedocument.drawingml.chartshap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ml.chartshapes+xml"/>
  <Override PartName="/xl/drawings/drawing1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Default Extension="emf" ContentType="image/x-emf"/>
  <Override PartName="/xl/embeddings/oleObject3.bin" ContentType="application/vnd.openxmlformats-officedocument.oleObject"/>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30" windowWidth="18390" windowHeight="10830" tabRatio="884"/>
  </bookViews>
  <sheets>
    <sheet name="Titelsida" sheetId="48" r:id="rId1"/>
    <sheet name="Innehåll_Contents" sheetId="53" r:id="rId2"/>
    <sheet name="Fakta om statistiken (1)" sheetId="52" r:id="rId3"/>
    <sheet name="Fakta om statistiken (2)" sheetId="50" r:id="rId4"/>
    <sheet name="Definitioner" sheetId="51" r:id="rId5"/>
    <sheet name="Historisk" sheetId="35" r:id="rId6"/>
    <sheet name="K1_K2 " sheetId="29" r:id="rId7"/>
    <sheet name="K3_K4" sheetId="28" r:id="rId8"/>
    <sheet name="K5_K6" sheetId="30" r:id="rId9"/>
    <sheet name="K7_K8" sheetId="33" r:id="rId10"/>
    <sheet name="K9_K10" sheetId="31" r:id="rId11"/>
    <sheet name="K11_K12" sheetId="36" r:id="rId12"/>
    <sheet name="K13_K14" sheetId="37" r:id="rId13"/>
    <sheet name="Fig 1" sheetId="38" r:id="rId14"/>
    <sheet name="Fig 2" sheetId="39" r:id="rId15"/>
    <sheet name="Fig 3" sheetId="40" r:id="rId16"/>
    <sheet name="Fig 4" sheetId="41" r:id="rId17"/>
    <sheet name="Fig 5" sheetId="42" r:id="rId18"/>
    <sheet name="Fig 6" sheetId="43" r:id="rId19"/>
    <sheet name="Fig 7" sheetId="46" r:id="rId20"/>
    <sheet name="Fig 8" sheetId="47" r:id="rId21"/>
    <sheet name="Fig 9" sheetId="44" r:id="rId22"/>
    <sheet name="Fig 10" sheetId="45" r:id="rId23"/>
    <sheet name="-RÅDATA_KVARTAL-" sheetId="1" state="hidden" r:id="rId24"/>
  </sheets>
  <definedNames>
    <definedName name="Print_Area" localSheetId="4">Definitioner!$A$1:$S$43</definedName>
    <definedName name="Print_Area" localSheetId="2">'Fakta om statistiken (1)'!$A$1:$U$30</definedName>
    <definedName name="Print_Area" localSheetId="3">'Fakta om statistiken (2)'!$A$1:$U$45</definedName>
    <definedName name="Print_Area" localSheetId="13">'Fig 1'!$A$1:$S$43</definedName>
    <definedName name="Print_Area" localSheetId="22">'Fig 10'!$A$1:$S$43</definedName>
    <definedName name="Print_Area" localSheetId="14">'Fig 2'!$A$1:$S$44</definedName>
    <definedName name="Print_Area" localSheetId="15">'Fig 3'!$A$1:$U$44</definedName>
    <definedName name="Print_Area" localSheetId="16">'Fig 4'!$A$1:$S$44</definedName>
    <definedName name="Print_Area" localSheetId="17">'Fig 5'!$A$1:$S$44</definedName>
    <definedName name="Print_Area" localSheetId="18">'Fig 6'!$A$1:$S$44</definedName>
    <definedName name="Print_Area" localSheetId="19">'Fig 7'!$A$1:$S$44</definedName>
    <definedName name="Print_Area" localSheetId="20">'Fig 8'!$A$1:$S$44</definedName>
    <definedName name="Print_Area" localSheetId="21">'Fig 9'!$A$1:$S$44</definedName>
    <definedName name="Print_Area" localSheetId="5">Historisk!$B$1:$AO$76</definedName>
    <definedName name="Print_Area" localSheetId="1">Innehåll_Contents!$A$1:$P$85</definedName>
    <definedName name="Print_Area" localSheetId="6">'K1_K2 '!$B$1:$AN$59</definedName>
    <definedName name="Print_Area" localSheetId="11">K11_K12!$A$1:$AK$58</definedName>
    <definedName name="Print_Area" localSheetId="12">K13_K14!$A$1:$AK$59</definedName>
    <definedName name="Print_Area" localSheetId="7">K3_K4!$B$1:$AH$60</definedName>
    <definedName name="Print_Area" localSheetId="8">K5_K6!$B$1:$AH$59</definedName>
    <definedName name="Print_Area" localSheetId="9">K7_K8!$B$1:$AH$57</definedName>
    <definedName name="Print_Area" localSheetId="10">K9_K10!$B$1:$AH$59</definedName>
    <definedName name="_xlnm.Print_Area" localSheetId="4">Definitioner!$A$1:$S$43</definedName>
    <definedName name="_xlnm.Print_Area" localSheetId="2">'Fakta om statistiken (1)'!$A$1:$U$29</definedName>
    <definedName name="_xlnm.Print_Area" localSheetId="3">'Fakta om statistiken (2)'!$A$1:$U$45</definedName>
    <definedName name="_xlnm.Print_Area" localSheetId="5">Historisk!$B$1:$AO$75</definedName>
  </definedNames>
  <calcPr calcId="125725"/>
</workbook>
</file>

<file path=xl/calcChain.xml><?xml version="1.0" encoding="utf-8"?>
<calcChain xmlns="http://schemas.openxmlformats.org/spreadsheetml/2006/main">
  <c r="Z8" i="1"/>
  <c r="AE25"/>
  <c r="AD25"/>
  <c r="AE24"/>
  <c r="AD24"/>
  <c r="AE23"/>
  <c r="AD23"/>
  <c r="AE22"/>
  <c r="AD22"/>
  <c r="AE21"/>
  <c r="AD21"/>
  <c r="AE20"/>
  <c r="AD20"/>
  <c r="AE19"/>
  <c r="AD19"/>
  <c r="AE18"/>
  <c r="AD18"/>
  <c r="AE17"/>
  <c r="AD17"/>
  <c r="AE16"/>
  <c r="AD16"/>
  <c r="AE15"/>
  <c r="AD15"/>
  <c r="AE14"/>
  <c r="AD14"/>
  <c r="AE13"/>
  <c r="AD13"/>
  <c r="AE12"/>
  <c r="AD12"/>
  <c r="AE11"/>
  <c r="AD11"/>
  <c r="AE10"/>
  <c r="AD10"/>
  <c r="AE9"/>
  <c r="AD9"/>
  <c r="AE8"/>
  <c r="AD8"/>
  <c r="AE7"/>
  <c r="AD7"/>
  <c r="AE6"/>
  <c r="AD6"/>
  <c r="AE5"/>
  <c r="AD5"/>
  <c r="AE4"/>
  <c r="AD4"/>
  <c r="Z4"/>
  <c r="AA4"/>
  <c r="Z5"/>
  <c r="AA5"/>
  <c r="Z6"/>
  <c r="AA6"/>
  <c r="Z7"/>
  <c r="AA7"/>
  <c r="AA8"/>
  <c r="Z9"/>
  <c r="AA9"/>
  <c r="Z10"/>
  <c r="AA10"/>
  <c r="Z11"/>
  <c r="AA11"/>
  <c r="Z12"/>
  <c r="AA12"/>
  <c r="Z13"/>
  <c r="AA13"/>
  <c r="Z14"/>
  <c r="AA14"/>
  <c r="Z15"/>
  <c r="AA15"/>
  <c r="Z16"/>
  <c r="AA16"/>
  <c r="Z17"/>
  <c r="AA17"/>
  <c r="Z18"/>
  <c r="AA18"/>
  <c r="Z19"/>
  <c r="AA19"/>
  <c r="Z20"/>
  <c r="AA20"/>
  <c r="Z21"/>
  <c r="AA21"/>
  <c r="Z22"/>
  <c r="AA22"/>
  <c r="Z23"/>
  <c r="AA23"/>
  <c r="Z24"/>
  <c r="AB7"/>
  <c r="AC7"/>
  <c r="AB8"/>
  <c r="AC8"/>
  <c r="AB9"/>
  <c r="AC9"/>
  <c r="AB10"/>
  <c r="AC10"/>
  <c r="AB11"/>
  <c r="AC11"/>
  <c r="AB12"/>
  <c r="AC12"/>
  <c r="AB13"/>
  <c r="AC13"/>
  <c r="AB14"/>
  <c r="AC14"/>
  <c r="AB15"/>
  <c r="AC15"/>
  <c r="AB16"/>
  <c r="AC16"/>
  <c r="AB17"/>
  <c r="AC17"/>
  <c r="AB18"/>
  <c r="AC18"/>
  <c r="AB19"/>
  <c r="AC19"/>
  <c r="AB20"/>
  <c r="AC20"/>
  <c r="AB21"/>
  <c r="AC21"/>
  <c r="AB22"/>
  <c r="AC22"/>
  <c r="AB23"/>
  <c r="AC23"/>
  <c r="X7"/>
  <c r="Y7"/>
  <c r="X8"/>
  <c r="Y8"/>
  <c r="X9"/>
  <c r="Y9"/>
  <c r="X10"/>
  <c r="Y10"/>
  <c r="X11"/>
  <c r="Y11"/>
  <c r="X12"/>
  <c r="Y12"/>
  <c r="X13"/>
  <c r="Y13"/>
  <c r="X14"/>
  <c r="Y14"/>
  <c r="X15"/>
  <c r="Y15"/>
  <c r="X16"/>
  <c r="Y16"/>
  <c r="X17"/>
  <c r="Y17"/>
  <c r="X18"/>
  <c r="Y18"/>
  <c r="X19"/>
  <c r="Y19"/>
  <c r="X20"/>
  <c r="Y20"/>
  <c r="X21"/>
  <c r="Y21"/>
  <c r="X22"/>
  <c r="Y22"/>
  <c r="X23"/>
  <c r="Y23"/>
  <c r="AE75" l="1"/>
  <c r="AD75"/>
  <c r="AC75"/>
  <c r="AB75"/>
  <c r="AA75"/>
  <c r="Z75"/>
  <c r="Y75"/>
  <c r="X75"/>
  <c r="W75"/>
  <c r="V75"/>
  <c r="U75"/>
  <c r="T75"/>
  <c r="S75"/>
  <c r="R75"/>
  <c r="R44"/>
  <c r="S44"/>
  <c r="T44"/>
  <c r="U44"/>
  <c r="V44"/>
  <c r="W44"/>
  <c r="X44"/>
  <c r="Y44"/>
  <c r="Z44"/>
  <c r="AA44"/>
  <c r="AB44"/>
  <c r="AC44"/>
  <c r="AD44"/>
  <c r="AE44"/>
  <c r="R45"/>
  <c r="S45"/>
  <c r="T45"/>
  <c r="U45"/>
  <c r="V45"/>
  <c r="W45"/>
  <c r="X45"/>
  <c r="Y45"/>
  <c r="Z45"/>
  <c r="AA45"/>
  <c r="AB45"/>
  <c r="AC45"/>
  <c r="AD45"/>
  <c r="AE45"/>
  <c r="R46"/>
  <c r="S46"/>
  <c r="T46"/>
  <c r="U46"/>
  <c r="V46"/>
  <c r="W46"/>
  <c r="X46"/>
  <c r="Y46"/>
  <c r="Z46"/>
  <c r="AA46"/>
  <c r="AB46"/>
  <c r="AC46"/>
  <c r="AD46"/>
  <c r="AE46"/>
  <c r="R47"/>
  <c r="S47"/>
  <c r="T47"/>
  <c r="U47"/>
  <c r="V47"/>
  <c r="W47"/>
  <c r="X47"/>
  <c r="Y47"/>
  <c r="Z47"/>
  <c r="AA47"/>
  <c r="AB47"/>
  <c r="AC47"/>
  <c r="AD47"/>
  <c r="AE47"/>
  <c r="R48"/>
  <c r="S48"/>
  <c r="T48"/>
  <c r="U48"/>
  <c r="V48"/>
  <c r="W48"/>
  <c r="X48"/>
  <c r="Y48"/>
  <c r="Z48"/>
  <c r="AA48"/>
  <c r="AB48"/>
  <c r="AC48"/>
  <c r="AD48"/>
  <c r="AE48"/>
  <c r="R49"/>
  <c r="S49"/>
  <c r="T49"/>
  <c r="U49"/>
  <c r="V49"/>
  <c r="W49"/>
  <c r="X49"/>
  <c r="Y49"/>
  <c r="Z49"/>
  <c r="AA49"/>
  <c r="AB49"/>
  <c r="AC49"/>
  <c r="AD49"/>
  <c r="AE49"/>
  <c r="R50"/>
  <c r="S50"/>
  <c r="T50"/>
  <c r="U50"/>
  <c r="V50"/>
  <c r="W50"/>
  <c r="X50"/>
  <c r="Y50"/>
  <c r="Z50"/>
  <c r="AA50"/>
  <c r="AB50"/>
  <c r="AC50"/>
  <c r="AD50"/>
  <c r="AE50"/>
  <c r="R51"/>
  <c r="S51"/>
  <c r="T51"/>
  <c r="U51"/>
  <c r="V51"/>
  <c r="W51"/>
  <c r="X51"/>
  <c r="Y51"/>
  <c r="Z51"/>
  <c r="AA51"/>
  <c r="AB51"/>
  <c r="AC51"/>
  <c r="AD51"/>
  <c r="AE51"/>
  <c r="R52"/>
  <c r="S52"/>
  <c r="T52"/>
  <c r="U52"/>
  <c r="V52"/>
  <c r="W52"/>
  <c r="X52"/>
  <c r="Y52"/>
  <c r="Z52"/>
  <c r="AA52"/>
  <c r="AB52"/>
  <c r="AC52"/>
  <c r="AD52"/>
  <c r="AE52"/>
  <c r="R53"/>
  <c r="S53"/>
  <c r="T53"/>
  <c r="U53"/>
  <c r="V53"/>
  <c r="W53"/>
  <c r="X53"/>
  <c r="Y53"/>
  <c r="Z53"/>
  <c r="AA53"/>
  <c r="AB53"/>
  <c r="AC53"/>
  <c r="AD53"/>
  <c r="AE53"/>
  <c r="R54"/>
  <c r="S54"/>
  <c r="T54"/>
  <c r="U54"/>
  <c r="V54"/>
  <c r="W54"/>
  <c r="X54"/>
  <c r="Y54"/>
  <c r="Z54"/>
  <c r="AA54"/>
  <c r="AB54"/>
  <c r="AC54"/>
  <c r="AD54"/>
  <c r="AE54"/>
  <c r="R55"/>
  <c r="S55"/>
  <c r="T55"/>
  <c r="U55"/>
  <c r="V55"/>
  <c r="W55"/>
  <c r="X55"/>
  <c r="Y55"/>
  <c r="Z55"/>
  <c r="AA55"/>
  <c r="AB55"/>
  <c r="AC55"/>
  <c r="AD55"/>
  <c r="AE55"/>
  <c r="R56"/>
  <c r="S56"/>
  <c r="T56"/>
  <c r="U56"/>
  <c r="V56"/>
  <c r="W56"/>
  <c r="X56"/>
  <c r="Y56"/>
  <c r="Z56"/>
  <c r="AA56"/>
  <c r="AB56"/>
  <c r="AC56"/>
  <c r="AD56"/>
  <c r="AE56"/>
  <c r="R57"/>
  <c r="S57"/>
  <c r="T57"/>
  <c r="U57"/>
  <c r="V57"/>
  <c r="W57"/>
  <c r="X57"/>
  <c r="Y57"/>
  <c r="Z57"/>
  <c r="AA57"/>
  <c r="AB57"/>
  <c r="AC57"/>
  <c r="AD57"/>
  <c r="AE57"/>
  <c r="R58"/>
  <c r="S58"/>
  <c r="T58"/>
  <c r="U58"/>
  <c r="V58"/>
  <c r="W58"/>
  <c r="X58"/>
  <c r="Y58"/>
  <c r="Z58"/>
  <c r="AA58"/>
  <c r="AB58"/>
  <c r="AC58"/>
  <c r="AD58"/>
  <c r="AE58"/>
  <c r="R59"/>
  <c r="S59"/>
  <c r="T59"/>
  <c r="U59"/>
  <c r="V59"/>
  <c r="W59"/>
  <c r="X59"/>
  <c r="Y59"/>
  <c r="Z59"/>
  <c r="AA59"/>
  <c r="AB59"/>
  <c r="AC59"/>
  <c r="AD59"/>
  <c r="AE59"/>
  <c r="R60"/>
  <c r="S60"/>
  <c r="T60"/>
  <c r="U60"/>
  <c r="V60"/>
  <c r="W60"/>
  <c r="X60"/>
  <c r="Y60"/>
  <c r="Z60"/>
  <c r="AA60"/>
  <c r="AB60"/>
  <c r="AC60"/>
  <c r="AD60"/>
  <c r="AE60"/>
  <c r="R61"/>
  <c r="S61"/>
  <c r="T61"/>
  <c r="U61"/>
  <c r="V61"/>
  <c r="W61"/>
  <c r="X61"/>
  <c r="Y61"/>
  <c r="Z61"/>
  <c r="AA61"/>
  <c r="AB61"/>
  <c r="AC61"/>
  <c r="AD61"/>
  <c r="AE61"/>
  <c r="R62"/>
  <c r="S62"/>
  <c r="T62"/>
  <c r="U62"/>
  <c r="V62"/>
  <c r="W62"/>
  <c r="X62"/>
  <c r="Y62"/>
  <c r="Z62"/>
  <c r="AA62"/>
  <c r="AB62"/>
  <c r="AC62"/>
  <c r="AD62"/>
  <c r="AE62"/>
  <c r="R63"/>
  <c r="S63"/>
  <c r="T63"/>
  <c r="U63"/>
  <c r="V63"/>
  <c r="W63"/>
  <c r="X63"/>
  <c r="Y63"/>
  <c r="Z63"/>
  <c r="AA63"/>
  <c r="AB63"/>
  <c r="AC63"/>
  <c r="AD63"/>
  <c r="AE63"/>
  <c r="R64"/>
  <c r="S64"/>
  <c r="T64"/>
  <c r="U64"/>
  <c r="V64"/>
  <c r="W64"/>
  <c r="X64"/>
  <c r="Y64"/>
  <c r="Z64"/>
  <c r="AA64"/>
  <c r="AB64"/>
  <c r="AC64"/>
  <c r="AD64"/>
  <c r="AE64"/>
  <c r="R65"/>
  <c r="S65"/>
  <c r="T65"/>
  <c r="U65"/>
  <c r="V65"/>
  <c r="W65"/>
  <c r="X65"/>
  <c r="Y65"/>
  <c r="Z65"/>
  <c r="AA65"/>
  <c r="AB65"/>
  <c r="AC65"/>
  <c r="AD65"/>
  <c r="AE65"/>
  <c r="R66"/>
  <c r="S66"/>
  <c r="T66"/>
  <c r="U66"/>
  <c r="V66"/>
  <c r="W66"/>
  <c r="X66"/>
  <c r="Y66"/>
  <c r="Z66"/>
  <c r="AA66"/>
  <c r="AB66"/>
  <c r="AC66"/>
  <c r="AD66"/>
  <c r="AE66"/>
  <c r="R67"/>
  <c r="S67"/>
  <c r="T67"/>
  <c r="U67"/>
  <c r="V67"/>
  <c r="W67"/>
  <c r="X67"/>
  <c r="Y67"/>
  <c r="Z67"/>
  <c r="AA67"/>
  <c r="AB67"/>
  <c r="AC67"/>
  <c r="AD67"/>
  <c r="AE67"/>
  <c r="R68"/>
  <c r="S68"/>
  <c r="T68"/>
  <c r="U68"/>
  <c r="V68"/>
  <c r="W68"/>
  <c r="X68"/>
  <c r="Y68"/>
  <c r="Z68"/>
  <c r="AA68"/>
  <c r="AB68"/>
  <c r="AC68"/>
  <c r="AD68"/>
  <c r="AE68"/>
  <c r="R69"/>
  <c r="S69"/>
  <c r="T69"/>
  <c r="U69"/>
  <c r="V69"/>
  <c r="W69"/>
  <c r="X69"/>
  <c r="Y69"/>
  <c r="Z69"/>
  <c r="AA69"/>
  <c r="AB69"/>
  <c r="AC69"/>
  <c r="AD69"/>
  <c r="AE69"/>
  <c r="R70"/>
  <c r="S70"/>
  <c r="T70"/>
  <c r="U70"/>
  <c r="V70"/>
  <c r="W70"/>
  <c r="X70"/>
  <c r="Y70"/>
  <c r="Z70"/>
  <c r="AA70"/>
  <c r="AB70"/>
  <c r="AC70"/>
  <c r="AD70"/>
  <c r="AE70"/>
  <c r="R71"/>
  <c r="S71"/>
  <c r="T71"/>
  <c r="U71"/>
  <c r="V71"/>
  <c r="W71"/>
  <c r="X71"/>
  <c r="Y71"/>
  <c r="Z71"/>
  <c r="AA71"/>
  <c r="AB71"/>
  <c r="AC71"/>
  <c r="AD71"/>
  <c r="AE71"/>
  <c r="R72"/>
  <c r="S72"/>
  <c r="T72"/>
  <c r="U72"/>
  <c r="V72"/>
  <c r="W72"/>
  <c r="X72"/>
  <c r="Y72"/>
  <c r="Z72"/>
  <c r="AA72"/>
  <c r="AB72"/>
  <c r="AC72"/>
  <c r="AD72"/>
  <c r="AE72"/>
  <c r="R73"/>
  <c r="S73"/>
  <c r="T73"/>
  <c r="U73"/>
  <c r="V73"/>
  <c r="W73"/>
  <c r="X73"/>
  <c r="Y73"/>
  <c r="Z73"/>
  <c r="AA73"/>
  <c r="AB73"/>
  <c r="AC73"/>
  <c r="AD73"/>
  <c r="AE73"/>
  <c r="R74"/>
  <c r="S74"/>
  <c r="T74"/>
  <c r="U74"/>
  <c r="V74"/>
  <c r="W74"/>
  <c r="X74"/>
  <c r="Y74"/>
  <c r="Z74"/>
  <c r="AA74"/>
  <c r="AB74"/>
  <c r="AC74"/>
  <c r="AD74"/>
  <c r="AE74"/>
  <c r="R43"/>
  <c r="AB42"/>
  <c r="AC42"/>
  <c r="AB43"/>
  <c r="AC43"/>
  <c r="AE43"/>
  <c r="AD43"/>
  <c r="AE42"/>
  <c r="AD42"/>
  <c r="AA42"/>
  <c r="R42"/>
  <c r="AD29"/>
  <c r="AD32"/>
  <c r="AD33"/>
  <c r="AD36"/>
  <c r="AD37"/>
  <c r="AB38"/>
  <c r="X27"/>
  <c r="Y24"/>
  <c r="X24"/>
  <c r="AA43"/>
  <c r="Z43"/>
  <c r="Z42"/>
  <c r="AA41"/>
  <c r="Z41"/>
  <c r="AA40"/>
  <c r="Z40"/>
  <c r="AA39"/>
  <c r="Z39"/>
  <c r="AA38"/>
  <c r="Z38"/>
  <c r="AA37"/>
  <c r="Z37"/>
  <c r="AA36"/>
  <c r="Z36"/>
  <c r="AA35"/>
  <c r="Z35"/>
  <c r="AA34"/>
  <c r="Z34"/>
  <c r="AA33"/>
  <c r="Z33"/>
  <c r="AA32"/>
  <c r="Z32"/>
  <c r="AA31"/>
  <c r="Z31"/>
  <c r="AA30"/>
  <c r="Z30"/>
  <c r="AA29"/>
  <c r="Z29"/>
  <c r="AA28"/>
  <c r="Z28"/>
  <c r="AA27"/>
  <c r="Z27"/>
  <c r="AA26"/>
  <c r="Z26"/>
  <c r="AA25"/>
  <c r="Z25"/>
  <c r="AA24"/>
  <c r="Y43"/>
  <c r="X43"/>
  <c r="Y42"/>
  <c r="X42"/>
  <c r="Y41"/>
  <c r="X41"/>
  <c r="Y40"/>
  <c r="X40"/>
  <c r="Y39"/>
  <c r="X39"/>
  <c r="Y38"/>
  <c r="X38"/>
  <c r="Y37"/>
  <c r="X37"/>
  <c r="Y36"/>
  <c r="X36"/>
  <c r="Y35"/>
  <c r="X35"/>
  <c r="Y34"/>
  <c r="X34"/>
  <c r="Y33"/>
  <c r="X33"/>
  <c r="Y32"/>
  <c r="X32"/>
  <c r="Y31"/>
  <c r="X31"/>
  <c r="Y30"/>
  <c r="X30"/>
  <c r="Y29"/>
  <c r="X29"/>
  <c r="Y28"/>
  <c r="X28"/>
  <c r="Y27"/>
  <c r="Y26"/>
  <c r="X26"/>
  <c r="Y25"/>
  <c r="X25"/>
  <c r="W24"/>
  <c r="W41"/>
  <c r="V41"/>
  <c r="U41"/>
  <c r="T41"/>
  <c r="S41"/>
  <c r="R40"/>
  <c r="R41"/>
  <c r="V40"/>
  <c r="S36"/>
  <c r="S37"/>
  <c r="S38"/>
  <c r="S39"/>
  <c r="R38"/>
  <c r="R39"/>
  <c r="R37"/>
  <c r="R36"/>
  <c r="V31"/>
  <c r="S32"/>
  <c r="S33"/>
  <c r="S34"/>
  <c r="S35"/>
  <c r="W32"/>
  <c r="W33"/>
  <c r="W34"/>
  <c r="W35"/>
  <c r="R32"/>
  <c r="R33"/>
  <c r="R34"/>
  <c r="R35"/>
  <c r="V32"/>
  <c r="V33"/>
  <c r="V34"/>
  <c r="V35"/>
  <c r="W28"/>
  <c r="S29"/>
  <c r="R29"/>
  <c r="W27"/>
  <c r="V27"/>
  <c r="V28"/>
  <c r="S24"/>
  <c r="S25"/>
  <c r="S26"/>
  <c r="S27"/>
  <c r="S28"/>
  <c r="S30"/>
  <c r="S31"/>
  <c r="R24"/>
  <c r="R25"/>
  <c r="R26"/>
  <c r="R27"/>
  <c r="R28"/>
  <c r="R30"/>
  <c r="R31"/>
  <c r="W25"/>
  <c r="W26"/>
  <c r="W29"/>
  <c r="W30"/>
  <c r="W31"/>
  <c r="V24"/>
  <c r="V25"/>
  <c r="V26"/>
  <c r="V29"/>
  <c r="V30"/>
  <c r="S20"/>
  <c r="S21"/>
  <c r="S22"/>
  <c r="S23"/>
  <c r="W20"/>
  <c r="W21"/>
  <c r="W22"/>
  <c r="W23"/>
  <c r="R20"/>
  <c r="R21"/>
  <c r="R22"/>
  <c r="R23"/>
  <c r="V20"/>
  <c r="V21"/>
  <c r="V22"/>
  <c r="V23"/>
  <c r="T26"/>
  <c r="U26"/>
  <c r="T27"/>
  <c r="U27"/>
  <c r="T28"/>
  <c r="U28"/>
  <c r="T29"/>
  <c r="U29"/>
  <c r="T30"/>
  <c r="U30"/>
  <c r="T31"/>
  <c r="U31"/>
  <c r="T32"/>
  <c r="U32"/>
  <c r="T33"/>
  <c r="U33"/>
  <c r="T34"/>
  <c r="U34"/>
  <c r="T35"/>
  <c r="U35"/>
  <c r="T36"/>
  <c r="U36"/>
  <c r="V36"/>
  <c r="W36"/>
  <c r="T37"/>
  <c r="U37"/>
  <c r="V37"/>
  <c r="W37"/>
  <c r="T38"/>
  <c r="U38"/>
  <c r="V38"/>
  <c r="W38"/>
  <c r="T39"/>
  <c r="U39"/>
  <c r="V39"/>
  <c r="W39"/>
  <c r="S40"/>
  <c r="T40"/>
  <c r="U40"/>
  <c r="W40"/>
  <c r="S42"/>
  <c r="T42"/>
  <c r="U42"/>
  <c r="V42"/>
  <c r="W42"/>
  <c r="S43"/>
  <c r="T43"/>
  <c r="U43"/>
  <c r="V43"/>
  <c r="W43"/>
  <c r="T20"/>
  <c r="U20"/>
  <c r="T21"/>
  <c r="U21"/>
  <c r="T22"/>
  <c r="U22"/>
  <c r="T23"/>
  <c r="U23"/>
  <c r="T24"/>
  <c r="U24"/>
  <c r="T25"/>
  <c r="U25"/>
  <c r="A5"/>
  <c r="A4"/>
  <c r="S12"/>
  <c r="S13"/>
  <c r="S14"/>
  <c r="S15"/>
  <c r="S16"/>
  <c r="S17"/>
  <c r="S18"/>
  <c r="S19"/>
  <c r="S9"/>
  <c r="S10"/>
  <c r="S11"/>
  <c r="R12"/>
  <c r="R13"/>
  <c r="R14"/>
  <c r="R15"/>
  <c r="R16"/>
  <c r="R17"/>
  <c r="R18"/>
  <c r="R19"/>
  <c r="R9"/>
  <c r="R10"/>
  <c r="R11"/>
  <c r="S8"/>
  <c r="R8"/>
  <c r="W8"/>
  <c r="W12"/>
  <c r="W9"/>
  <c r="W13"/>
  <c r="W10"/>
  <c r="W14"/>
  <c r="W11"/>
  <c r="W15"/>
  <c r="W16"/>
  <c r="W17"/>
  <c r="W18"/>
  <c r="W19"/>
  <c r="V8"/>
  <c r="V12"/>
  <c r="V9"/>
  <c r="V13"/>
  <c r="V10"/>
  <c r="V14"/>
  <c r="V11"/>
  <c r="V15"/>
  <c r="V16"/>
  <c r="V17"/>
  <c r="V18"/>
  <c r="V19"/>
  <c r="S7"/>
  <c r="A6"/>
  <c r="A7"/>
  <c r="R7"/>
  <c r="W7"/>
  <c r="V7"/>
  <c r="U8"/>
  <c r="U9"/>
  <c r="U10"/>
  <c r="U11"/>
  <c r="U12"/>
  <c r="U13"/>
  <c r="U14"/>
  <c r="U15"/>
  <c r="T8"/>
  <c r="T9"/>
  <c r="T10"/>
  <c r="T11"/>
  <c r="T12"/>
  <c r="T13"/>
  <c r="T14"/>
  <c r="T15"/>
  <c r="U19"/>
  <c r="T19"/>
  <c r="U18"/>
  <c r="T18"/>
  <c r="U17"/>
  <c r="T17"/>
  <c r="U16"/>
  <c r="T16"/>
  <c r="U7"/>
  <c r="T7"/>
  <c r="C8"/>
  <c r="C9"/>
  <c r="C10"/>
  <c r="A10" s="1"/>
  <c r="C11"/>
  <c r="C15" s="1"/>
  <c r="C19" s="1"/>
  <c r="C23" s="1"/>
  <c r="C27" s="1"/>
  <c r="C31" s="1"/>
  <c r="C35" s="1"/>
  <c r="C12"/>
  <c r="C13"/>
  <c r="C14"/>
  <c r="A14" s="1"/>
  <c r="C18"/>
  <c r="C16"/>
  <c r="C20" s="1"/>
  <c r="C24" s="1"/>
  <c r="C28" s="1"/>
  <c r="C32" s="1"/>
  <c r="C36" s="1"/>
  <c r="C40" s="1"/>
  <c r="C44" s="1"/>
  <c r="C48" s="1"/>
  <c r="C52" s="1"/>
  <c r="C56" s="1"/>
  <c r="C60" s="1"/>
  <c r="C64" s="1"/>
  <c r="C68" s="1"/>
  <c r="C72" s="1"/>
  <c r="C17"/>
  <c r="C21" s="1"/>
  <c r="C25" s="1"/>
  <c r="C29" s="1"/>
  <c r="C33" s="1"/>
  <c r="C37" s="1"/>
  <c r="C41" s="1"/>
  <c r="C45" s="1"/>
  <c r="C49" s="1"/>
  <c r="C53" s="1"/>
  <c r="C57" s="1"/>
  <c r="C61" s="1"/>
  <c r="C65" s="1"/>
  <c r="C69" s="1"/>
  <c r="C73" s="1"/>
  <c r="C39"/>
  <c r="C43" s="1"/>
  <c r="C47" s="1"/>
  <c r="C51" s="1"/>
  <c r="C55" s="1"/>
  <c r="C59" s="1"/>
  <c r="C63" s="1"/>
  <c r="C67" s="1"/>
  <c r="C71" s="1"/>
  <c r="C75" s="1"/>
  <c r="B8"/>
  <c r="B12" s="1"/>
  <c r="B9"/>
  <c r="B10"/>
  <c r="B11"/>
  <c r="B14"/>
  <c r="B15"/>
  <c r="B19" s="1"/>
  <c r="B23" s="1"/>
  <c r="B27" s="1"/>
  <c r="A27" s="1"/>
  <c r="B18"/>
  <c r="B22"/>
  <c r="B31"/>
  <c r="A8"/>
  <c r="AC41"/>
  <c r="B26"/>
  <c r="AB25"/>
  <c r="AD28"/>
  <c r="AB39"/>
  <c r="AC38"/>
  <c r="AB31"/>
  <c r="AC30"/>
  <c r="AB30"/>
  <c r="AB35"/>
  <c r="AC34"/>
  <c r="AB34"/>
  <c r="AB27"/>
  <c r="AC26"/>
  <c r="AB26"/>
  <c r="AE40"/>
  <c r="AC37"/>
  <c r="AE34"/>
  <c r="AC33"/>
  <c r="AE30"/>
  <c r="AC29"/>
  <c r="AE26"/>
  <c r="AC25"/>
  <c r="AE41"/>
  <c r="AD40"/>
  <c r="AB41"/>
  <c r="AC35"/>
  <c r="AC31"/>
  <c r="AC27"/>
  <c r="AC40"/>
  <c r="AB40"/>
  <c r="AB37"/>
  <c r="AC36"/>
  <c r="AB36"/>
  <c r="AD35"/>
  <c r="AD34"/>
  <c r="AB33"/>
  <c r="AC32"/>
  <c r="AB32"/>
  <c r="AD31"/>
  <c r="AD30"/>
  <c r="AB29"/>
  <c r="AC28"/>
  <c r="AB28"/>
  <c r="AD27"/>
  <c r="AD26"/>
  <c r="AB24"/>
  <c r="AC24"/>
  <c r="AC39"/>
  <c r="AD39"/>
  <c r="AE39"/>
  <c r="AD41"/>
  <c r="AD38"/>
  <c r="AE29"/>
  <c r="AE33"/>
  <c r="AE37"/>
  <c r="AE38"/>
  <c r="AE28"/>
  <c r="AE36"/>
  <c r="AE27"/>
  <c r="AE31"/>
  <c r="AE35"/>
  <c r="AE32"/>
  <c r="B35" l="1"/>
  <c r="A31"/>
  <c r="B13"/>
  <c r="A9"/>
  <c r="A18"/>
  <c r="C22"/>
  <c r="B30"/>
  <c r="A19"/>
  <c r="A11"/>
  <c r="A12"/>
  <c r="B16"/>
  <c r="A23"/>
  <c r="A15"/>
  <c r="Q11" i="30" l="1"/>
  <c r="AA19" i="35"/>
  <c r="M11" i="28"/>
  <c r="M12" i="29"/>
  <c r="AA21" i="35"/>
  <c r="M10" i="29"/>
  <c r="E21" i="35"/>
  <c r="O22" i="29"/>
  <c r="M23" i="28"/>
  <c r="AD17" i="35"/>
  <c r="K12" i="29"/>
  <c r="O20" i="31"/>
  <c r="O9" i="30"/>
  <c r="K20" i="35"/>
  <c r="M12" i="28"/>
  <c r="M24" i="29"/>
  <c r="E18" i="35"/>
  <c r="M20" i="28"/>
  <c r="N14" i="35"/>
  <c r="AD21"/>
  <c r="O21" i="28"/>
  <c r="O11" i="29"/>
  <c r="E16" i="35"/>
  <c r="K21"/>
  <c r="AD18"/>
  <c r="O22" i="30"/>
  <c r="K22" i="29"/>
  <c r="E22" i="35"/>
  <c r="N20"/>
  <c r="AD19"/>
  <c r="M20" i="31"/>
  <c r="M21" i="30"/>
  <c r="N22" i="35"/>
  <c r="M10" i="30"/>
  <c r="M23"/>
  <c r="O10" i="29"/>
  <c r="Q22" i="30"/>
  <c r="K23" i="28"/>
  <c r="K11" i="29"/>
  <c r="M44"/>
  <c r="M45"/>
  <c r="M50" i="28"/>
  <c r="K45" i="29"/>
  <c r="O54"/>
  <c r="O41" i="30"/>
  <c r="K44"/>
  <c r="O51" i="33"/>
  <c r="O20"/>
  <c r="K44" i="29"/>
  <c r="O53" i="28"/>
  <c r="K52" i="31"/>
  <c r="K23" i="33"/>
  <c r="M9" i="30"/>
  <c r="N23" i="35"/>
  <c r="O22" i="31"/>
  <c r="O11" i="28"/>
  <c r="K23" i="29"/>
  <c r="M21"/>
  <c r="O23" i="30"/>
  <c r="O10"/>
  <c r="H14" i="35"/>
  <c r="M20" i="33"/>
  <c r="M50" i="30"/>
  <c r="M53" i="33"/>
  <c r="M52" i="31"/>
  <c r="K43" i="29"/>
  <c r="O43" i="28"/>
  <c r="K53" i="30"/>
  <c r="O52" i="31"/>
  <c r="M43" i="28"/>
  <c r="K42" i="29"/>
  <c r="K41" i="28"/>
  <c r="O51" i="30"/>
  <c r="K52" i="33"/>
  <c r="K20"/>
  <c r="M42" i="30"/>
  <c r="M51"/>
  <c r="K20" i="28"/>
  <c r="M22" i="29"/>
  <c r="K11" i="28"/>
  <c r="E23" i="35"/>
  <c r="M11" i="29"/>
  <c r="AD16" i="35"/>
  <c r="O23" i="29"/>
  <c r="M52" i="30"/>
  <c r="K51"/>
  <c r="K53" i="31"/>
  <c r="K54" i="29"/>
  <c r="O44" i="28"/>
  <c r="K21" i="33"/>
  <c r="Q52"/>
  <c r="K20" i="31"/>
  <c r="K9" i="30"/>
  <c r="N16" i="35"/>
  <c r="M23" i="33"/>
  <c r="M52"/>
  <c r="K44" i="28"/>
  <c r="O50" i="31"/>
  <c r="K53" i="33"/>
  <c r="Q52" i="31"/>
  <c r="H17" i="35"/>
  <c r="M9" i="28"/>
  <c r="K10" i="29"/>
  <c r="N21" i="35"/>
  <c r="O20" i="30"/>
  <c r="O10" i="28"/>
  <c r="Q54" i="29"/>
  <c r="M41" i="30"/>
  <c r="O50" i="28"/>
  <c r="K51" i="31"/>
  <c r="K50" i="30"/>
  <c r="M44"/>
  <c r="AA15" i="35"/>
  <c r="AD14"/>
  <c r="E19"/>
  <c r="K27"/>
  <c r="M22" i="30"/>
  <c r="N18" i="35"/>
  <c r="M42" i="28"/>
  <c r="M42" i="29"/>
  <c r="O44"/>
  <c r="K53" i="28"/>
  <c r="O50" i="33"/>
  <c r="O43" i="29"/>
  <c r="K50" i="28"/>
  <c r="K50" i="33"/>
  <c r="K22"/>
  <c r="M53" i="30"/>
  <c r="AA14" i="35"/>
  <c r="E14"/>
  <c r="N13"/>
  <c r="K22" i="28"/>
  <c r="O21" i="30"/>
  <c r="E27" i="35"/>
  <c r="M22" i="28"/>
  <c r="H19" i="35"/>
  <c r="Q44" i="29"/>
  <c r="K53"/>
  <c r="O45"/>
  <c r="K52" i="28"/>
  <c r="Q43" i="30"/>
  <c r="Q22" i="33"/>
  <c r="N15" i="35"/>
  <c r="M21" i="31"/>
  <c r="M41" i="28"/>
  <c r="K52" i="29"/>
  <c r="M44" i="28"/>
  <c r="M53" i="31"/>
  <c r="M10" i="28"/>
  <c r="H20" i="35"/>
  <c r="K9" i="29"/>
  <c r="K14" s="1"/>
  <c r="A13" i="1"/>
  <c r="B17"/>
  <c r="K9" i="28"/>
  <c r="B20" i="1"/>
  <c r="A16"/>
  <c r="C26"/>
  <c r="A22"/>
  <c r="B34"/>
  <c r="A35"/>
  <c r="B39"/>
  <c r="K25" i="33" l="1"/>
  <c r="O25" i="30"/>
  <c r="B24" i="1"/>
  <c r="A20"/>
  <c r="H24" i="35"/>
  <c r="E24"/>
  <c r="O53" i="33"/>
  <c r="AD24" i="35"/>
  <c r="O12" i="30"/>
  <c r="O53"/>
  <c r="O23" i="31"/>
  <c r="O53"/>
  <c r="O12" i="28"/>
  <c r="M14"/>
  <c r="O44" i="30"/>
  <c r="K24" i="35"/>
  <c r="A39" i="1"/>
  <c r="B43"/>
  <c r="C30"/>
  <c r="A26"/>
  <c r="A17"/>
  <c r="Q21" i="30" s="1"/>
  <c r="B21" i="1"/>
  <c r="O25" i="31"/>
  <c r="B38" i="1"/>
  <c r="K20" i="30"/>
  <c r="K13" i="35"/>
  <c r="E13"/>
  <c r="K10" i="30"/>
  <c r="H13" i="35"/>
  <c r="AD13"/>
  <c r="AA16"/>
  <c r="O51" i="31"/>
  <c r="O43" i="30"/>
  <c r="Q53" i="29"/>
  <c r="O23" i="28"/>
  <c r="O9" i="29"/>
  <c r="K14" i="35"/>
  <c r="AA17"/>
  <c r="K21" i="28"/>
  <c r="K25" s="1"/>
  <c r="H27" i="35"/>
  <c r="K21" i="31"/>
  <c r="H15" i="35"/>
  <c r="M53" i="28"/>
  <c r="O42" i="30"/>
  <c r="O23" i="33"/>
  <c r="K42" i="28"/>
  <c r="M54" i="29"/>
  <c r="O21" i="31"/>
  <c r="Q23" i="33"/>
  <c r="O42" i="28"/>
  <c r="M21" i="33"/>
  <c r="Q22" i="31"/>
  <c r="Q22" i="28"/>
  <c r="M53" i="29"/>
  <c r="M55"/>
  <c r="O24"/>
  <c r="AD15" i="35"/>
  <c r="Q52" i="30"/>
  <c r="K52"/>
  <c r="O52" i="28"/>
  <c r="M22" i="33"/>
  <c r="O21" i="29"/>
  <c r="Q23"/>
  <c r="H21" i="35"/>
  <c r="K15"/>
  <c r="M51" i="28"/>
  <c r="K41" i="30"/>
  <c r="O53" i="29"/>
  <c r="O21" i="33"/>
  <c r="O50" i="30"/>
  <c r="K55" i="29"/>
  <c r="M52" i="28"/>
  <c r="K12" i="30"/>
  <c r="O12" i="29"/>
  <c r="AD27" i="35"/>
  <c r="K22"/>
  <c r="H16"/>
  <c r="K43" i="28"/>
  <c r="M20" i="30"/>
  <c r="M25" s="1"/>
  <c r="K51" i="28"/>
  <c r="O42" i="29"/>
  <c r="M43" i="30"/>
  <c r="Q43" i="28"/>
  <c r="AA24" i="35"/>
  <c r="N17"/>
  <c r="O20" i="28"/>
  <c r="AA23" i="35"/>
  <c r="K21" i="29"/>
  <c r="K23" i="31"/>
  <c r="M22"/>
  <c r="N27" i="35"/>
  <c r="H23"/>
  <c r="E20"/>
  <c r="M9" i="29"/>
  <c r="M14" s="1"/>
  <c r="N19" i="35"/>
  <c r="AA26"/>
  <c r="K24" i="29"/>
  <c r="E15" i="35"/>
  <c r="AA18"/>
  <c r="K11" i="30"/>
  <c r="AD20" i="35"/>
  <c r="AA22"/>
  <c r="K10" i="28"/>
  <c r="K18" i="35"/>
  <c r="Q52" i="28"/>
  <c r="O22" i="33"/>
  <c r="O41" i="28"/>
  <c r="K22" i="30"/>
  <c r="O11"/>
  <c r="O14" s="1"/>
  <c r="K22" i="31"/>
  <c r="M21" i="28"/>
  <c r="M25" s="1"/>
  <c r="AA13" i="35"/>
  <c r="M51" i="31"/>
  <c r="M43" i="29"/>
  <c r="K50" i="31"/>
  <c r="O51" i="28"/>
  <c r="O52" i="33"/>
  <c r="K42" i="30"/>
  <c r="O52" i="29"/>
  <c r="M52"/>
  <c r="M50" i="33"/>
  <c r="K21" i="30"/>
  <c r="Q9" i="29"/>
  <c r="AA20" i="35"/>
  <c r="Q11" i="29"/>
  <c r="M23"/>
  <c r="M26" s="1"/>
  <c r="K51" i="33"/>
  <c r="K43" i="30"/>
  <c r="O55" i="29"/>
  <c r="O52" i="30"/>
  <c r="M50" i="31"/>
  <c r="M51" i="33"/>
  <c r="Q21" i="31"/>
  <c r="Q11" i="28"/>
  <c r="H18" i="35"/>
  <c r="K16"/>
  <c r="E17"/>
  <c r="K12" i="28"/>
  <c r="M12" i="30"/>
  <c r="O22" i="28"/>
  <c r="M23" i="31"/>
  <c r="AD23" i="35"/>
  <c r="AD22"/>
  <c r="K19"/>
  <c r="K23" i="30"/>
  <c r="Q21" i="29"/>
  <c r="N24" i="35"/>
  <c r="O9" i="28"/>
  <c r="O14" s="1"/>
  <c r="AA27" i="35"/>
  <c r="K23"/>
  <c r="H22"/>
  <c r="K17"/>
  <c r="M11" i="30"/>
  <c r="M14" s="1"/>
  <c r="O25" i="33" l="1"/>
  <c r="K25" i="31"/>
  <c r="M25"/>
  <c r="K14" i="28"/>
  <c r="M25" i="33"/>
  <c r="Q50" i="28"/>
  <c r="Q21"/>
  <c r="Q12" i="29"/>
  <c r="H26" i="35"/>
  <c r="H25"/>
  <c r="Q51" i="33"/>
  <c r="A21" i="1"/>
  <c r="S20" i="33" s="1"/>
  <c r="B25" i="1"/>
  <c r="B47"/>
  <c r="A43"/>
  <c r="Q41" i="28"/>
  <c r="Q51" i="31"/>
  <c r="Q51" i="30"/>
  <c r="Q9" i="28"/>
  <c r="Q42" i="29"/>
  <c r="K26"/>
  <c r="Q20" i="31"/>
  <c r="Q21" i="33"/>
  <c r="AD30" i="35"/>
  <c r="AD28"/>
  <c r="Q24" i="29"/>
  <c r="Q53" i="31"/>
  <c r="S50" i="28"/>
  <c r="S52"/>
  <c r="N28" i="35"/>
  <c r="Q12" i="30"/>
  <c r="S10" i="28"/>
  <c r="H29" i="35"/>
  <c r="S41" i="28"/>
  <c r="S43"/>
  <c r="AA28" i="35"/>
  <c r="K28"/>
  <c r="Q44" i="30"/>
  <c r="Q53"/>
  <c r="E28" i="35"/>
  <c r="S23" i="29"/>
  <c r="Q23" i="31"/>
  <c r="Q23" i="28"/>
  <c r="K29" i="35"/>
  <c r="Q12" i="28"/>
  <c r="S52" i="30"/>
  <c r="Q53" i="33"/>
  <c r="S50"/>
  <c r="Q44" i="28"/>
  <c r="K31" i="35"/>
  <c r="Q9" i="30"/>
  <c r="Q41"/>
  <c r="Q22" i="29"/>
  <c r="S41" i="30"/>
  <c r="H28" i="35"/>
  <c r="N25"/>
  <c r="S51" i="31"/>
  <c r="Q53" i="28"/>
  <c r="S11" i="29"/>
  <c r="O26"/>
  <c r="K25" i="30"/>
  <c r="Q20" i="28"/>
  <c r="Q25" s="1"/>
  <c r="Q42" i="30"/>
  <c r="Q50" i="31"/>
  <c r="Q42" i="28"/>
  <c r="A24" i="1"/>
  <c r="B28"/>
  <c r="Q26" i="29"/>
  <c r="Q51" i="28"/>
  <c r="Q50" i="33"/>
  <c r="Q10" i="30"/>
  <c r="AD26" i="35"/>
  <c r="Q10" i="29"/>
  <c r="Q14" s="1"/>
  <c r="Q43"/>
  <c r="Q10" i="28"/>
  <c r="Q23" i="30"/>
  <c r="AA25" i="35"/>
  <c r="Q55" i="29"/>
  <c r="Q20" i="33"/>
  <c r="Q25" s="1"/>
  <c r="S9" i="28"/>
  <c r="Q52" i="29"/>
  <c r="Q20" i="30"/>
  <c r="Q25" s="1"/>
  <c r="K25" i="35"/>
  <c r="O25" i="28"/>
  <c r="Q50" i="30"/>
  <c r="Q45" i="29"/>
  <c r="N26" i="35"/>
  <c r="O14" i="29"/>
  <c r="K14" i="30"/>
  <c r="B42" i="1"/>
  <c r="C34"/>
  <c r="A30"/>
  <c r="AD25" i="35"/>
  <c r="E25"/>
  <c r="K26"/>
  <c r="E26"/>
  <c r="B46" i="1" l="1"/>
  <c r="S22" i="29"/>
  <c r="A28" i="1"/>
  <c r="B32"/>
  <c r="S52" i="33"/>
  <c r="Q14" i="30"/>
  <c r="N31" i="35"/>
  <c r="E29"/>
  <c r="S53" i="29"/>
  <c r="AN30" i="35"/>
  <c r="E31"/>
  <c r="AD31"/>
  <c r="AN31"/>
  <c r="S11" i="28"/>
  <c r="A25" i="1"/>
  <c r="B29"/>
  <c r="S20" i="28"/>
  <c r="AA29" i="35"/>
  <c r="C38" i="1"/>
  <c r="A34"/>
  <c r="AA30" i="35"/>
  <c r="S52" i="31"/>
  <c r="S20"/>
  <c r="S11" i="30"/>
  <c r="S51"/>
  <c r="S51" i="33"/>
  <c r="AD29" i="35"/>
  <c r="N29"/>
  <c r="S52" i="29"/>
  <c r="S22" i="30"/>
  <c r="S9"/>
  <c r="S54" i="29"/>
  <c r="Q14" i="28"/>
  <c r="S22" i="33"/>
  <c r="H31" i="35"/>
  <c r="S53" i="31"/>
  <c r="S44" i="28"/>
  <c r="N32" i="35"/>
  <c r="X32"/>
  <c r="S23" i="30"/>
  <c r="S12"/>
  <c r="S44"/>
  <c r="H32" i="35"/>
  <c r="AD32"/>
  <c r="E32"/>
  <c r="S23" i="31"/>
  <c r="S45" i="29"/>
  <c r="S12"/>
  <c r="S23" i="28"/>
  <c r="S24" i="29"/>
  <c r="K32" i="35"/>
  <c r="S55" i="29"/>
  <c r="S53" i="30"/>
  <c r="S12" i="28"/>
  <c r="S14" s="1"/>
  <c r="S23" i="33"/>
  <c r="AN32" i="35"/>
  <c r="S53" i="33"/>
  <c r="AA32" i="35"/>
  <c r="S53" i="28"/>
  <c r="H30" i="35"/>
  <c r="S21" i="30"/>
  <c r="N30" i="35"/>
  <c r="S44" i="29"/>
  <c r="S42" i="28"/>
  <c r="S10" i="30"/>
  <c r="S42" i="29"/>
  <c r="S10"/>
  <c r="S50" i="30"/>
  <c r="E30" i="35"/>
  <c r="S42" i="30"/>
  <c r="X30" i="35"/>
  <c r="S21" i="31"/>
  <c r="S22" i="28"/>
  <c r="S21"/>
  <c r="S21" i="33"/>
  <c r="S51" i="28"/>
  <c r="S43" i="29"/>
  <c r="AA31" i="35"/>
  <c r="S9" i="29"/>
  <c r="AN29" i="35"/>
  <c r="X31"/>
  <c r="S21" i="29"/>
  <c r="S26" s="1"/>
  <c r="S43" i="30"/>
  <c r="K30" i="35"/>
  <c r="S22" i="31"/>
  <c r="X29" i="35"/>
  <c r="Q25" i="31"/>
  <c r="A47" i="1"/>
  <c r="B51"/>
  <c r="S20" i="30"/>
  <c r="S50" i="31"/>
  <c r="S25" i="28" l="1"/>
  <c r="S25" i="33"/>
  <c r="A51" i="1"/>
  <c r="B55"/>
  <c r="B50"/>
  <c r="S14" i="29"/>
  <c r="A29" i="1"/>
  <c r="B33"/>
  <c r="B36"/>
  <c r="A32"/>
  <c r="S25" i="30"/>
  <c r="S14"/>
  <c r="S25" i="31"/>
  <c r="C42" i="1"/>
  <c r="A38"/>
  <c r="A36" l="1"/>
  <c r="B40"/>
  <c r="B54"/>
  <c r="A55"/>
  <c r="B59"/>
  <c r="A33"/>
  <c r="B37"/>
  <c r="C46"/>
  <c r="A42"/>
  <c r="B41" l="1"/>
  <c r="A37"/>
  <c r="B58"/>
  <c r="A59"/>
  <c r="B63"/>
  <c r="B44"/>
  <c r="A40"/>
  <c r="U52" i="28"/>
  <c r="AA51" i="37"/>
  <c r="Y51"/>
  <c r="W51"/>
  <c r="U51"/>
  <c r="AA42" i="31"/>
  <c r="Y42"/>
  <c r="W42"/>
  <c r="U50" i="28"/>
  <c r="AA50"/>
  <c r="W45" i="29"/>
  <c r="Y44"/>
  <c r="U53" i="28"/>
  <c r="U54" i="29"/>
  <c r="Y55"/>
  <c r="U55"/>
  <c r="W43" i="28"/>
  <c r="AA52" i="31"/>
  <c r="U42"/>
  <c r="U44" i="29"/>
  <c r="U53" i="30"/>
  <c r="W53"/>
  <c r="Y53"/>
  <c r="AA53" i="29"/>
  <c r="U50" i="30"/>
  <c r="AD40" i="35"/>
  <c r="K34"/>
  <c r="W23" i="29"/>
  <c r="Y9" i="30"/>
  <c r="H33" i="35"/>
  <c r="U10" i="33"/>
  <c r="U44" i="37"/>
  <c r="AA10" i="31"/>
  <c r="AA9" i="33"/>
  <c r="W20" i="30"/>
  <c r="AA22" i="33"/>
  <c r="U12" i="30"/>
  <c r="AA21" i="31"/>
  <c r="Y12"/>
  <c r="Y9"/>
  <c r="Y50"/>
  <c r="U44" i="30"/>
  <c r="E43" i="35"/>
  <c r="AA41"/>
  <c r="U23" i="30"/>
  <c r="AD47" i="35"/>
  <c r="U12" i="33"/>
  <c r="K42" i="35"/>
  <c r="AD44"/>
  <c r="W10" i="28"/>
  <c r="AA38" i="35"/>
  <c r="AN47"/>
  <c r="AI35"/>
  <c r="S37"/>
  <c r="AG37"/>
  <c r="Q37"/>
  <c r="W10" i="36"/>
  <c r="W10" i="37"/>
  <c r="AN36" i="35"/>
  <c r="S46"/>
  <c r="U53" i="31"/>
  <c r="U43" i="30"/>
  <c r="AA9" i="29"/>
  <c r="W10" i="31"/>
  <c r="W21" i="28"/>
  <c r="Y23"/>
  <c r="Y21" i="31"/>
  <c r="Y52" i="33"/>
  <c r="AA9" i="28"/>
  <c r="U12" i="31"/>
  <c r="W22" i="33"/>
  <c r="AA47" i="35"/>
  <c r="K44"/>
  <c r="H46"/>
  <c r="Y11" i="29"/>
  <c r="AI41" i="35"/>
  <c r="S43"/>
  <c r="AG43"/>
  <c r="Q43"/>
  <c r="Y12" i="36"/>
  <c r="AA11" i="37"/>
  <c r="AN42" i="35"/>
  <c r="Y12" i="29"/>
  <c r="U23" i="33"/>
  <c r="AA45" i="35"/>
  <c r="AD36"/>
  <c r="H35"/>
  <c r="K37"/>
  <c r="X39"/>
  <c r="V41"/>
  <c r="X46"/>
  <c r="AL38"/>
  <c r="V38"/>
  <c r="AA22" i="36"/>
  <c r="AA22" i="37"/>
  <c r="Y52" i="36"/>
  <c r="AI44" i="35"/>
  <c r="AA21" i="36"/>
  <c r="AI38" i="35"/>
  <c r="Y42" i="28"/>
  <c r="W41" i="30"/>
  <c r="E44" i="35"/>
  <c r="W22" i="28"/>
  <c r="Y20" i="31"/>
  <c r="W21"/>
  <c r="AN33" i="35"/>
  <c r="AL39"/>
  <c r="S36"/>
  <c r="AG36"/>
  <c r="Q36"/>
  <c r="U22" i="37"/>
  <c r="Y43" i="36"/>
  <c r="W41" i="33"/>
  <c r="W51" i="36"/>
  <c r="U23"/>
  <c r="W53" i="31"/>
  <c r="Y42" i="30"/>
  <c r="Y22"/>
  <c r="AA20" i="31"/>
  <c r="N43" i="35"/>
  <c r="U9" i="29"/>
  <c r="Q47" i="35"/>
  <c r="X36"/>
  <c r="W21" i="37"/>
  <c r="U12"/>
  <c r="W50" i="33"/>
  <c r="AI46" i="35"/>
  <c r="AN41"/>
  <c r="S40"/>
  <c r="W20" i="37"/>
  <c r="Y41" i="33"/>
  <c r="Y43" i="28"/>
  <c r="AA50" i="37"/>
  <c r="Y50"/>
  <c r="W50"/>
  <c r="U50"/>
  <c r="AA41" i="31"/>
  <c r="Y41"/>
  <c r="W41"/>
  <c r="U42" i="28"/>
  <c r="AA43" i="33"/>
  <c r="AA52" i="28"/>
  <c r="Y52" i="29"/>
  <c r="W52"/>
  <c r="W52" i="28"/>
  <c r="Y53"/>
  <c r="AA41"/>
  <c r="Y43" i="29"/>
  <c r="W42"/>
  <c r="U53"/>
  <c r="AA41" i="37"/>
  <c r="Y52" i="31"/>
  <c r="W44" i="29"/>
  <c r="W50" i="30"/>
  <c r="Y50"/>
  <c r="AA50"/>
  <c r="AA52"/>
  <c r="U51"/>
  <c r="E42" i="35"/>
  <c r="W12" i="31"/>
  <c r="AA51"/>
  <c r="U42" i="33"/>
  <c r="AA10" i="30"/>
  <c r="N34" i="35"/>
  <c r="U21" i="29"/>
  <c r="U22" i="28"/>
  <c r="U10"/>
  <c r="W9"/>
  <c r="Y10" i="33"/>
  <c r="U52" i="29"/>
  <c r="W44" i="30"/>
  <c r="U41"/>
  <c r="AD41" i="35"/>
  <c r="W23" i="28"/>
  <c r="W12" i="30"/>
  <c r="AA23" i="29"/>
  <c r="N36" i="35"/>
  <c r="U22" i="33"/>
  <c r="E47" i="35"/>
  <c r="W21" i="29"/>
  <c r="Y10" i="28"/>
  <c r="W21" i="30"/>
  <c r="H37" i="35"/>
  <c r="AN39"/>
  <c r="X43"/>
  <c r="AL45"/>
  <c r="V45"/>
  <c r="W42" i="36"/>
  <c r="W9" i="37"/>
  <c r="AA42"/>
  <c r="U51" i="31"/>
  <c r="W43" i="30"/>
  <c r="Y10" i="29"/>
  <c r="E46" i="35"/>
  <c r="AA40"/>
  <c r="H38"/>
  <c r="U44" i="33"/>
  <c r="U20" i="31"/>
  <c r="N42" i="35"/>
  <c r="U21" i="28"/>
  <c r="W11" i="29"/>
  <c r="W12" i="28"/>
  <c r="AD38" i="35"/>
  <c r="U12" i="28"/>
  <c r="AN45" i="35"/>
  <c r="AI33"/>
  <c r="S35"/>
  <c r="AG35"/>
  <c r="Q35"/>
  <c r="AN34"/>
  <c r="S44"/>
  <c r="W9" i="30"/>
  <c r="Y44" i="33"/>
  <c r="U20" i="30"/>
  <c r="AD35" i="35"/>
  <c r="Y21" i="33"/>
  <c r="Y21" i="29"/>
  <c r="S41" i="35"/>
  <c r="Q41"/>
  <c r="W11" i="37"/>
  <c r="AG46" i="35"/>
  <c r="Q46"/>
  <c r="U20" i="36"/>
  <c r="W52"/>
  <c r="S47" i="35"/>
  <c r="U21" i="36"/>
  <c r="AA41" i="30"/>
  <c r="U9"/>
  <c r="N45" i="35"/>
  <c r="K33"/>
  <c r="Y9" i="33"/>
  <c r="H42" i="35"/>
  <c r="AA44"/>
  <c r="N38"/>
  <c r="AI37"/>
  <c r="AG39"/>
  <c r="AA10" i="36"/>
  <c r="AN38" i="35"/>
  <c r="AL44"/>
  <c r="V44"/>
  <c r="AA41" i="36"/>
  <c r="W9"/>
  <c r="U53" i="33"/>
  <c r="Y50"/>
  <c r="U43" i="36"/>
  <c r="AA51"/>
  <c r="AI42" i="35"/>
  <c r="AA44" i="29"/>
  <c r="W20" i="33"/>
  <c r="Y21" i="30"/>
  <c r="U11" i="29"/>
  <c r="AI45" i="35"/>
  <c r="W20" i="36"/>
  <c r="U50"/>
  <c r="AI36" i="35"/>
  <c r="AD42"/>
  <c r="V47"/>
  <c r="AG40"/>
  <c r="AI40"/>
  <c r="U43" i="28"/>
  <c r="Y12" i="30"/>
  <c r="U9" i="28"/>
  <c r="AA20" i="36"/>
  <c r="Q34" i="35"/>
  <c r="Y53" i="33"/>
  <c r="Y21" i="36"/>
  <c r="AA43" i="37"/>
  <c r="H36" i="35"/>
  <c r="W22" i="29"/>
  <c r="X47" i="35"/>
  <c r="Y9" i="36"/>
  <c r="AL42" i="35"/>
  <c r="W41" i="36"/>
  <c r="Y10" i="37"/>
  <c r="W53" i="33"/>
  <c r="W43" i="36"/>
  <c r="AA11"/>
  <c r="H34" i="35"/>
  <c r="Y23" i="29"/>
  <c r="AA42" i="36"/>
  <c r="W23"/>
  <c r="W11" i="31"/>
  <c r="X38" i="35"/>
  <c r="AA21" i="37"/>
  <c r="Y53"/>
  <c r="W53"/>
  <c r="U53"/>
  <c r="Y44" i="31"/>
  <c r="W44"/>
  <c r="U52"/>
  <c r="U50"/>
  <c r="AA43" i="28"/>
  <c r="Y54" i="29"/>
  <c r="W42" i="28"/>
  <c r="W41"/>
  <c r="U44"/>
  <c r="U44" i="31"/>
  <c r="AA51" i="28"/>
  <c r="Y50"/>
  <c r="Y45" i="29"/>
  <c r="W50" i="28"/>
  <c r="W53" i="29"/>
  <c r="Y41" i="37"/>
  <c r="W52" i="31"/>
  <c r="U51" i="28"/>
  <c r="W51" i="30"/>
  <c r="Y51"/>
  <c r="AA52" i="29"/>
  <c r="AA54"/>
  <c r="K46" i="35"/>
  <c r="AA9" i="30"/>
  <c r="W20" i="31"/>
  <c r="H41" i="35"/>
  <c r="U23" i="28"/>
  <c r="U20" i="33"/>
  <c r="AA21" i="30"/>
  <c r="Y44" i="37"/>
  <c r="Y51" i="31"/>
  <c r="H40" i="35"/>
  <c r="AA52" i="37"/>
  <c r="AA43" i="31"/>
  <c r="U45" i="29"/>
  <c r="W55"/>
  <c r="U52" i="30"/>
  <c r="AA21" i="29"/>
  <c r="AA34" i="35"/>
  <c r="AD39"/>
  <c r="K41"/>
  <c r="U23" i="31"/>
  <c r="W10" i="33"/>
  <c r="Y43" i="37"/>
  <c r="Y44" i="30"/>
  <c r="Y20"/>
  <c r="AA22" i="31"/>
  <c r="E45" i="35"/>
  <c r="W10" i="29"/>
  <c r="K39" i="35"/>
  <c r="U22" i="30"/>
  <c r="AA37" i="35"/>
  <c r="X35"/>
  <c r="V37"/>
  <c r="X42"/>
  <c r="W54" i="29"/>
  <c r="Y23" i="33"/>
  <c r="H47" i="35"/>
  <c r="W44" i="33"/>
  <c r="AA36" i="35"/>
  <c r="E39"/>
  <c r="Y21" i="28"/>
  <c r="H45" i="35"/>
  <c r="X41"/>
  <c r="V43"/>
  <c r="W23" i="37"/>
  <c r="W42" i="30"/>
  <c r="AD46" i="35"/>
  <c r="AA10" i="28"/>
  <c r="U10" i="31"/>
  <c r="AN35" i="35"/>
  <c r="S38"/>
  <c r="Q38"/>
  <c r="U20" i="37"/>
  <c r="U12" i="36"/>
  <c r="W53"/>
  <c r="W43" i="37"/>
  <c r="AA10" i="29"/>
  <c r="K45" i="35"/>
  <c r="H43"/>
  <c r="N37"/>
  <c r="V39"/>
  <c r="X44"/>
  <c r="V36"/>
  <c r="W22" i="37"/>
  <c r="W44" i="36"/>
  <c r="W50"/>
  <c r="N47" i="35"/>
  <c r="Y12" i="33"/>
  <c r="U22" i="31"/>
  <c r="Y51" i="33"/>
  <c r="U51" i="36"/>
  <c r="Y11" i="30"/>
  <c r="Q40" i="35"/>
  <c r="W21" i="36"/>
  <c r="AA20" i="33"/>
  <c r="S34" i="35"/>
  <c r="Y41" i="30"/>
  <c r="Y23" i="31"/>
  <c r="E41" i="35"/>
  <c r="AN43"/>
  <c r="AA9" i="37"/>
  <c r="V42" i="35"/>
  <c r="Y20" i="37"/>
  <c r="AA50" i="36"/>
  <c r="AA43" i="30"/>
  <c r="N39" i="35"/>
  <c r="K36"/>
  <c r="E33"/>
  <c r="Y9" i="37"/>
  <c r="U10"/>
  <c r="AA52" i="36"/>
  <c r="AA52" i="33"/>
  <c r="U21"/>
  <c r="V33" i="35"/>
  <c r="U44" i="36"/>
  <c r="Y52" i="37"/>
  <c r="Y43" i="31"/>
  <c r="U41" i="37"/>
  <c r="W44" i="28"/>
  <c r="Y53" i="29"/>
  <c r="W41" i="37"/>
  <c r="W52" i="30"/>
  <c r="AD34" i="35"/>
  <c r="U22" i="29"/>
  <c r="Y10" i="30"/>
  <c r="U11" i="28"/>
  <c r="W12" i="33"/>
  <c r="AA11" i="29"/>
  <c r="N41" i="35"/>
  <c r="U43" i="37"/>
  <c r="AA43" i="29"/>
  <c r="N40" i="35"/>
  <c r="U12" i="29"/>
  <c r="AA20" i="30"/>
  <c r="AA39" i="35"/>
  <c r="U9" i="33"/>
  <c r="U10" i="29"/>
  <c r="S45" i="35"/>
  <c r="Q45"/>
  <c r="Y12" i="37"/>
  <c r="X34" i="35"/>
  <c r="U43" i="29"/>
  <c r="W52" i="37"/>
  <c r="W43" i="31"/>
  <c r="AA42" i="28"/>
  <c r="U41"/>
  <c r="W51"/>
  <c r="U43" i="31"/>
  <c r="Y52" i="30"/>
  <c r="U24" i="29"/>
  <c r="W44" i="37"/>
  <c r="Y20" i="33"/>
  <c r="Y22"/>
  <c r="E35" i="35"/>
  <c r="H39"/>
  <c r="K40"/>
  <c r="U10" i="30"/>
  <c r="W11"/>
  <c r="W23" i="31"/>
  <c r="AL37" i="35"/>
  <c r="Y22" i="36"/>
  <c r="W42" i="37"/>
  <c r="Y43" i="30"/>
  <c r="W20" i="28"/>
  <c r="W25" s="1"/>
  <c r="AA21" i="33"/>
  <c r="Y24" i="29"/>
  <c r="U43" i="33"/>
  <c r="AA21" i="28"/>
  <c r="E34" i="35"/>
  <c r="W23" i="30"/>
  <c r="AN37" i="35"/>
  <c r="AL43"/>
  <c r="Y41" i="36"/>
  <c r="U9" i="37"/>
  <c r="Y41" i="28"/>
  <c r="K43" i="35"/>
  <c r="Y9" i="29"/>
  <c r="W11" i="28"/>
  <c r="AA11" i="31"/>
  <c r="AL41" i="35"/>
  <c r="AG38"/>
  <c r="Y11" i="36"/>
  <c r="U52"/>
  <c r="E38" i="35"/>
  <c r="W9" i="29"/>
  <c r="U11" i="30"/>
  <c r="X37" i="35"/>
  <c r="Y22" i="37"/>
  <c r="AL36" i="35"/>
  <c r="W22" i="36"/>
  <c r="AA42" i="33"/>
  <c r="U50"/>
  <c r="Y52" i="28"/>
  <c r="AA50" i="31"/>
  <c r="Y12" i="28"/>
  <c r="Y20" i="36"/>
  <c r="U9"/>
  <c r="U52" i="37"/>
  <c r="W53" i="28"/>
  <c r="H44" i="35"/>
  <c r="AG45"/>
  <c r="AA42" i="30"/>
  <c r="Y11" i="31"/>
  <c r="Y11" i="33"/>
  <c r="V35" i="35"/>
  <c r="X40"/>
  <c r="U21" i="31"/>
  <c r="K38" i="35"/>
  <c r="AG41"/>
  <c r="V46"/>
  <c r="U41" i="36"/>
  <c r="Y22" i="29"/>
  <c r="S39" i="35"/>
  <c r="AG44"/>
  <c r="AA20" i="28"/>
  <c r="U10" i="36"/>
  <c r="N35" i="35"/>
  <c r="Y10" i="36"/>
  <c r="AA43"/>
  <c r="AA22" i="28"/>
  <c r="S33" i="35"/>
  <c r="S42"/>
  <c r="U9" i="31"/>
  <c r="AA11" i="30"/>
  <c r="AL40" i="35"/>
  <c r="U11" i="36"/>
  <c r="V34" i="35"/>
  <c r="Y51" i="36"/>
  <c r="W9" i="31"/>
  <c r="W14" s="1"/>
  <c r="AA10" i="33"/>
  <c r="AG47" i="35"/>
  <c r="AA33"/>
  <c r="Y51" i="28"/>
  <c r="AG33" i="35"/>
  <c r="AA51" i="33"/>
  <c r="U23" i="29"/>
  <c r="V40" i="35"/>
  <c r="U41" i="33"/>
  <c r="AI47" i="35"/>
  <c r="W12" i="37"/>
  <c r="AI34" i="35"/>
  <c r="W12" i="36"/>
  <c r="U23" i="37"/>
  <c r="Y43" i="33"/>
  <c r="AL47" i="35"/>
  <c r="U51" i="33"/>
  <c r="U42" i="29"/>
  <c r="AD33" i="35"/>
  <c r="E36"/>
  <c r="U21" i="30"/>
  <c r="W12" i="29"/>
  <c r="U42" i="37"/>
  <c r="E37" i="35"/>
  <c r="Y22" i="31"/>
  <c r="W11" i="36"/>
  <c r="Y42"/>
  <c r="Y23" i="30"/>
  <c r="Q39" i="35"/>
  <c r="Q44"/>
  <c r="Y23" i="36"/>
  <c r="U11" i="31"/>
  <c r="AL33" i="35"/>
  <c r="W51" i="33"/>
  <c r="Y11" i="28"/>
  <c r="Y22"/>
  <c r="AG42" i="35"/>
  <c r="AA50" i="33"/>
  <c r="Y44" i="28"/>
  <c r="U42" i="30"/>
  <c r="AL34" i="35"/>
  <c r="Y42" i="29"/>
  <c r="AA51" i="30"/>
  <c r="W51" i="31"/>
  <c r="AA46" i="35"/>
  <c r="W43" i="29"/>
  <c r="W9" i="33"/>
  <c r="AN44" i="35"/>
  <c r="AA35"/>
  <c r="W22" i="30"/>
  <c r="AA11" i="33"/>
  <c r="X33" i="35"/>
  <c r="Y21" i="37"/>
  <c r="AA42" i="29"/>
  <c r="E40" i="35"/>
  <c r="AN40"/>
  <c r="AA9" i="36"/>
  <c r="U11" i="37"/>
  <c r="W50" i="31"/>
  <c r="W52" i="33"/>
  <c r="AD43" i="35"/>
  <c r="AA10" i="37"/>
  <c r="AA41" i="33"/>
  <c r="Y42" i="37"/>
  <c r="W10" i="30"/>
  <c r="W22" i="31"/>
  <c r="AN46" i="35"/>
  <c r="Y44" i="36"/>
  <c r="Y10" i="31"/>
  <c r="AD45" i="35"/>
  <c r="U22" i="36"/>
  <c r="K35" i="35"/>
  <c r="AA42"/>
  <c r="Q33"/>
  <c r="Q42"/>
  <c r="U11" i="33"/>
  <c r="X45" i="35"/>
  <c r="Y23" i="37"/>
  <c r="Y20" i="28"/>
  <c r="U21" i="37"/>
  <c r="U42" i="36"/>
  <c r="U41" i="31"/>
  <c r="AA22" i="29"/>
  <c r="AA43" i="35"/>
  <c r="AA9" i="31"/>
  <c r="W11" i="33"/>
  <c r="AI43" i="35"/>
  <c r="Y53" i="31"/>
  <c r="N33" i="35"/>
  <c r="W43" i="33"/>
  <c r="N46" i="35"/>
  <c r="K47"/>
  <c r="AD37"/>
  <c r="AL35"/>
  <c r="U20" i="28"/>
  <c r="N44" i="35"/>
  <c r="AI39"/>
  <c r="AL46"/>
  <c r="Y11" i="37"/>
  <c r="Y50" i="36"/>
  <c r="AA22" i="30"/>
  <c r="AA20" i="37"/>
  <c r="W42" i="33"/>
  <c r="W23"/>
  <c r="Y53" i="36"/>
  <c r="AA11" i="28"/>
  <c r="AG34" i="35"/>
  <c r="Y42" i="33"/>
  <c r="U52"/>
  <c r="Y9" i="28"/>
  <c r="Y14" s="1"/>
  <c r="U53" i="36"/>
  <c r="W24" i="29"/>
  <c r="W21" i="33"/>
  <c r="C50" i="1"/>
  <c r="A46"/>
  <c r="W14" i="36" l="1"/>
  <c r="W25" i="37"/>
  <c r="U25" i="33"/>
  <c r="U14" i="31"/>
  <c r="Y25" i="28"/>
  <c r="Y25" i="36"/>
  <c r="W14" i="28"/>
  <c r="W14" i="29"/>
  <c r="U25" i="36"/>
  <c r="W14" i="30"/>
  <c r="A44" i="1"/>
  <c r="B48"/>
  <c r="W14" i="33"/>
  <c r="U14" i="36"/>
  <c r="Y25" i="33"/>
  <c r="U14"/>
  <c r="Y14" i="37"/>
  <c r="W25" i="31"/>
  <c r="Y14" i="36"/>
  <c r="Y14" i="33"/>
  <c r="W14" i="37"/>
  <c r="U26" i="29"/>
  <c r="W25" i="30"/>
  <c r="B62" i="1"/>
  <c r="Y25" i="31"/>
  <c r="U14" i="37"/>
  <c r="Y25"/>
  <c r="U25"/>
  <c r="Y25" i="30"/>
  <c r="U14" i="28"/>
  <c r="W25" i="36"/>
  <c r="U25" i="30"/>
  <c r="Y14" i="31"/>
  <c r="A63" i="1"/>
  <c r="B67"/>
  <c r="C54"/>
  <c r="A50"/>
  <c r="U25" i="28"/>
  <c r="Y14" i="29"/>
  <c r="W25" i="33"/>
  <c r="U14" i="30"/>
  <c r="Y26" i="29"/>
  <c r="U25" i="31"/>
  <c r="W26" i="29"/>
  <c r="U14"/>
  <c r="Y14" i="30"/>
  <c r="B45" i="1"/>
  <c r="A41"/>
  <c r="AC50" i="37" l="1"/>
  <c r="AC50" i="30"/>
  <c r="AC41" i="37"/>
  <c r="AC42" i="33"/>
  <c r="AC52" i="37"/>
  <c r="AA44" i="28"/>
  <c r="AC11" i="30"/>
  <c r="AC11" i="33"/>
  <c r="AA24" i="29"/>
  <c r="AA26" s="1"/>
  <c r="AA12" i="37"/>
  <c r="AA14" s="1"/>
  <c r="K48" i="35"/>
  <c r="AC43" i="31"/>
  <c r="AA48" i="35"/>
  <c r="AA12" i="30"/>
  <c r="AA14" s="1"/>
  <c r="AC21"/>
  <c r="AI48" i="35"/>
  <c r="AA44" i="33"/>
  <c r="AC9" i="36"/>
  <c r="AA53" i="31"/>
  <c r="N48" i="35"/>
  <c r="AC11" i="37"/>
  <c r="AA53"/>
  <c r="AA44" i="31"/>
  <c r="AC43" i="33"/>
  <c r="AC53" i="30"/>
  <c r="AA53" i="28"/>
  <c r="X48" i="35"/>
  <c r="AC42" i="36"/>
  <c r="AC23" i="30"/>
  <c r="AC53" i="36"/>
  <c r="AC44" i="28"/>
  <c r="AC51" i="31"/>
  <c r="AC50"/>
  <c r="AC10"/>
  <c r="AA12" i="36"/>
  <c r="AA14" s="1"/>
  <c r="AA53" i="33"/>
  <c r="AC50" i="28"/>
  <c r="S48" i="35"/>
  <c r="V48"/>
  <c r="AC20" i="33"/>
  <c r="AC51"/>
  <c r="AD48" i="35"/>
  <c r="AC22" i="36"/>
  <c r="AC22" i="33"/>
  <c r="AA23" i="37"/>
  <c r="AA25" s="1"/>
  <c r="AC12" i="31"/>
  <c r="AG48" i="35"/>
  <c r="AC20" i="30"/>
  <c r="AC12" i="36"/>
  <c r="AN48" i="35"/>
  <c r="AC51" i="36"/>
  <c r="AC41" i="31"/>
  <c r="AC52"/>
  <c r="AC51" i="37"/>
  <c r="AC43"/>
  <c r="AA45" i="29"/>
  <c r="AC11" i="31"/>
  <c r="AC9" i="30"/>
  <c r="AC22" i="37"/>
  <c r="AC12" i="28"/>
  <c r="AC53"/>
  <c r="AC9" i="33"/>
  <c r="AA44" i="37"/>
  <c r="AA23" i="28"/>
  <c r="AA25" s="1"/>
  <c r="AC9" i="37"/>
  <c r="AC20" i="31"/>
  <c r="AC50" i="33"/>
  <c r="AC23" i="36"/>
  <c r="AC9" i="28"/>
  <c r="AC20" i="36"/>
  <c r="AC22" i="28"/>
  <c r="AC12" i="37"/>
  <c r="AC20" i="28"/>
  <c r="AC23" i="37"/>
  <c r="AC52" i="28"/>
  <c r="AC41" i="36"/>
  <c r="AC53" i="37"/>
  <c r="AC41" i="28"/>
  <c r="AC42" i="37"/>
  <c r="AC10" i="30"/>
  <c r="AC21" i="31"/>
  <c r="AC11" i="28"/>
  <c r="AC44" i="37"/>
  <c r="AC44" i="33"/>
  <c r="AA12" i="29"/>
  <c r="AA14" s="1"/>
  <c r="AA23" i="36"/>
  <c r="AA25" s="1"/>
  <c r="AC51" i="30"/>
  <c r="AC23" i="28"/>
  <c r="AC43"/>
  <c r="AC9" i="31"/>
  <c r="AC14" s="1"/>
  <c r="AA23" i="30"/>
  <c r="AA25" s="1"/>
  <c r="AC41"/>
  <c r="AC52"/>
  <c r="AC44" i="31"/>
  <c r="AC53"/>
  <c r="AA55" i="29"/>
  <c r="AC10" i="33"/>
  <c r="AA12"/>
  <c r="AA14" s="1"/>
  <c r="AC12" i="30"/>
  <c r="AC10" i="28"/>
  <c r="AA44" i="30"/>
  <c r="AC44"/>
  <c r="AC12" i="33"/>
  <c r="AC44" i="36"/>
  <c r="AC10"/>
  <c r="Q48" i="35"/>
  <c r="AC53" i="33"/>
  <c r="AC42" i="30"/>
  <c r="E48" i="35"/>
  <c r="AC21" i="33"/>
  <c r="AC20" i="37"/>
  <c r="AC10"/>
  <c r="AC23" i="33"/>
  <c r="AA12" i="28"/>
  <c r="AA14" s="1"/>
  <c r="AC50" i="36"/>
  <c r="AA53" i="30"/>
  <c r="AC21" i="37"/>
  <c r="AC21" i="28"/>
  <c r="AC42"/>
  <c r="AC23" i="31"/>
  <c r="AC52" i="36"/>
  <c r="AA23" i="33"/>
  <c r="AA25" s="1"/>
  <c r="AA44" i="36"/>
  <c r="AA12" i="31"/>
  <c r="AA14" s="1"/>
  <c r="AC22" i="30"/>
  <c r="AC21" i="36"/>
  <c r="AC41" i="33"/>
  <c r="AC22" i="31"/>
  <c r="AC43" i="36"/>
  <c r="H48" i="35"/>
  <c r="AC43" i="30"/>
  <c r="AC52" i="33"/>
  <c r="AC42" i="31"/>
  <c r="AA23"/>
  <c r="AA25" s="1"/>
  <c r="AC51" i="28"/>
  <c r="AL48" i="35"/>
  <c r="AA53" i="36"/>
  <c r="AC11"/>
  <c r="A67" i="1"/>
  <c r="B71"/>
  <c r="B66"/>
  <c r="A45"/>
  <c r="B49"/>
  <c r="C58"/>
  <c r="A54"/>
  <c r="A48"/>
  <c r="B52"/>
  <c r="AC25" i="37" l="1"/>
  <c r="C62" i="1"/>
  <c r="A58"/>
  <c r="B56"/>
  <c r="A52"/>
  <c r="A49"/>
  <c r="B53"/>
  <c r="A71"/>
  <c r="B75"/>
  <c r="A75" s="1"/>
  <c r="AC25" i="30"/>
  <c r="AC25" i="33"/>
  <c r="B70" i="1"/>
  <c r="AC25" i="36"/>
  <c r="AC25" i="31"/>
  <c r="AC14" i="33"/>
  <c r="AC14" i="30"/>
  <c r="AC14" i="36"/>
  <c r="AC25" i="28"/>
  <c r="AC14"/>
  <c r="AC14" i="37"/>
  <c r="B74" i="1" l="1"/>
  <c r="A56"/>
  <c r="B60"/>
  <c r="A53"/>
  <c r="B57"/>
  <c r="C66"/>
  <c r="A62"/>
  <c r="A60" l="1"/>
  <c r="B64"/>
  <c r="A57"/>
  <c r="B61"/>
  <c r="C70"/>
  <c r="A66"/>
  <c r="AE20" i="37" l="1"/>
  <c r="AE20" i="31"/>
  <c r="AE12" i="30"/>
  <c r="AE11" i="33"/>
  <c r="AG55" i="29"/>
  <c r="AI53"/>
  <c r="AK52"/>
  <c r="AE24"/>
  <c r="H50" i="35"/>
  <c r="AL59"/>
  <c r="AG58"/>
  <c r="AA57"/>
  <c r="V56"/>
  <c r="Q55"/>
  <c r="K54"/>
  <c r="E53"/>
  <c r="AL51"/>
  <c r="AG50"/>
  <c r="X49"/>
  <c r="AE22" i="30"/>
  <c r="AE21" i="33"/>
  <c r="AE10" i="36"/>
  <c r="AG9" i="29"/>
  <c r="AC53"/>
  <c r="AC10"/>
  <c r="H60" i="35"/>
  <c r="AN58"/>
  <c r="AI57"/>
  <c r="AD56"/>
  <c r="X55"/>
  <c r="S54"/>
  <c r="N53"/>
  <c r="H52"/>
  <c r="AN50"/>
  <c r="AG49"/>
  <c r="AE9" i="28"/>
  <c r="AE23" i="33"/>
  <c r="AE12" i="36"/>
  <c r="AG11" i="29"/>
  <c r="AI11"/>
  <c r="AK10"/>
  <c r="AC11"/>
  <c r="N60" i="35"/>
  <c r="H59"/>
  <c r="AN57"/>
  <c r="AI56"/>
  <c r="AD55"/>
  <c r="X54"/>
  <c r="S53"/>
  <c r="N52"/>
  <c r="H51"/>
  <c r="AL49"/>
  <c r="AE21" i="28"/>
  <c r="AI24" i="29"/>
  <c r="V59" i="35"/>
  <c r="AL54"/>
  <c r="Q50"/>
  <c r="AE20" i="36"/>
  <c r="AE11" i="29"/>
  <c r="AL56" i="35"/>
  <c r="Q52"/>
  <c r="AE9" i="33"/>
  <c r="AE23" i="29"/>
  <c r="V57" i="35"/>
  <c r="AL52"/>
  <c r="AE21" i="30"/>
  <c r="AD49" i="35"/>
  <c r="K53"/>
  <c r="AL50"/>
  <c r="E52"/>
  <c r="AE42" i="33"/>
  <c r="AE55" i="29"/>
  <c r="AE51" i="36"/>
  <c r="AE41" i="37"/>
  <c r="AE45" i="29"/>
  <c r="AC45"/>
  <c r="AE53" i="31"/>
  <c r="AE43" i="33"/>
  <c r="AE50" i="31"/>
  <c r="AE44"/>
  <c r="AE53" i="36"/>
  <c r="AE43" i="29"/>
  <c r="AE51" i="30"/>
  <c r="AE44"/>
  <c r="AE43"/>
  <c r="AG22" i="29"/>
  <c r="AE12"/>
  <c r="K58" i="35"/>
  <c r="AG54"/>
  <c r="Q51"/>
  <c r="AE22" i="31"/>
  <c r="AI42" i="29"/>
  <c r="AD60" i="35"/>
  <c r="N57"/>
  <c r="AI53"/>
  <c r="S50"/>
  <c r="AE12" i="37"/>
  <c r="AK43" i="29"/>
  <c r="AD59" i="35"/>
  <c r="N56"/>
  <c r="AI52"/>
  <c r="Q49"/>
  <c r="K57"/>
  <c r="AI12" i="29"/>
  <c r="AA54" i="35"/>
  <c r="AG59"/>
  <c r="AL58"/>
  <c r="E60"/>
  <c r="AE53" i="33"/>
  <c r="AG52" i="29"/>
  <c r="AE53" i="28"/>
  <c r="AE42" i="30"/>
  <c r="AE41" i="28"/>
  <c r="AE21" i="37"/>
  <c r="AE23" i="28"/>
  <c r="AE23" i="31"/>
  <c r="AE11" i="37"/>
  <c r="AG44" i="29"/>
  <c r="AI43"/>
  <c r="AK42"/>
  <c r="AE22"/>
  <c r="AG60" i="35"/>
  <c r="AA59"/>
  <c r="V58"/>
  <c r="Q57"/>
  <c r="K56"/>
  <c r="E55"/>
  <c r="AL53"/>
  <c r="AG52"/>
  <c r="AA51"/>
  <c r="V50"/>
  <c r="N49"/>
  <c r="AE11" i="30"/>
  <c r="AE10" i="33"/>
  <c r="AG54" i="29"/>
  <c r="AI52"/>
  <c r="AC24"/>
  <c r="AN60" i="35"/>
  <c r="AI59"/>
  <c r="AD58"/>
  <c r="X57"/>
  <c r="S56"/>
  <c r="N55"/>
  <c r="H54"/>
  <c r="AN52"/>
  <c r="AI51"/>
  <c r="AD50"/>
  <c r="V49"/>
  <c r="AE20" i="30"/>
  <c r="AE12" i="33"/>
  <c r="AI9" i="29"/>
  <c r="AI54"/>
  <c r="AK53"/>
  <c r="AC42"/>
  <c r="AC9"/>
  <c r="AN59" i="35"/>
  <c r="AI58"/>
  <c r="AD57"/>
  <c r="X56"/>
  <c r="S55"/>
  <c r="N54"/>
  <c r="H53"/>
  <c r="AN51"/>
  <c r="AI50"/>
  <c r="AA49"/>
  <c r="AE21" i="31"/>
  <c r="Q58" i="35"/>
  <c r="AG53"/>
  <c r="H49"/>
  <c r="AG12" i="29"/>
  <c r="Q60" i="35"/>
  <c r="AG55"/>
  <c r="K51"/>
  <c r="AG53" i="29"/>
  <c r="AL60" i="35"/>
  <c r="Q56"/>
  <c r="AG51"/>
  <c r="AE20" i="33"/>
  <c r="AI55" i="29"/>
  <c r="AE9" i="36"/>
  <c r="AC55" i="29"/>
  <c r="AC52"/>
  <c r="AE44" i="28"/>
  <c r="AE50" i="33"/>
  <c r="AC44" i="29"/>
  <c r="AE42" i="28"/>
  <c r="AE44" i="33"/>
  <c r="AE54" i="29"/>
  <c r="AE42" i="37"/>
  <c r="AE51" i="31"/>
  <c r="AE44" i="29"/>
  <c r="AE52" i="33"/>
  <c r="AE41" i="30"/>
  <c r="AE50" i="28"/>
  <c r="AE43"/>
  <c r="AE52" i="30"/>
  <c r="AI22" i="29"/>
  <c r="V60" i="35"/>
  <c r="E57"/>
  <c r="V52"/>
  <c r="AE22" i="28"/>
  <c r="AG43" i="29"/>
  <c r="AC22"/>
  <c r="S58" i="35"/>
  <c r="AN54"/>
  <c r="AD52"/>
  <c r="K49"/>
  <c r="AG45" i="29"/>
  <c r="AI60" i="35"/>
  <c r="S57"/>
  <c r="H55"/>
  <c r="AD51"/>
  <c r="AE9" i="37"/>
  <c r="AA52" i="35"/>
  <c r="K59"/>
  <c r="AI45" i="29"/>
  <c r="AA50" i="35"/>
  <c r="AE9" i="29"/>
  <c r="AE42" i="36"/>
  <c r="AE51" i="28"/>
  <c r="AE41" i="31"/>
  <c r="AE44" i="37"/>
  <c r="AE52" i="36"/>
  <c r="AE23" i="37"/>
  <c r="AE23" i="30"/>
  <c r="AE22" i="33"/>
  <c r="AE11" i="36"/>
  <c r="AG10" i="29"/>
  <c r="AI10"/>
  <c r="AK9"/>
  <c r="AE10"/>
  <c r="K60" i="35"/>
  <c r="E59"/>
  <c r="AL57"/>
  <c r="AG56"/>
  <c r="AA55"/>
  <c r="V54"/>
  <c r="Q53"/>
  <c r="K52"/>
  <c r="E51"/>
  <c r="AI49"/>
  <c r="AE11" i="28"/>
  <c r="AE10" i="31"/>
  <c r="AE21" i="36"/>
  <c r="AG21" i="29"/>
  <c r="AI21"/>
  <c r="AK12"/>
  <c r="AC12"/>
  <c r="S60" i="35"/>
  <c r="N59"/>
  <c r="H58"/>
  <c r="AN56"/>
  <c r="AI55"/>
  <c r="AD54"/>
  <c r="X53"/>
  <c r="S52"/>
  <c r="N51"/>
  <c r="E50"/>
  <c r="AE20" i="28"/>
  <c r="AE12" i="31"/>
  <c r="AE23" i="36"/>
  <c r="AG23" i="29"/>
  <c r="AI23"/>
  <c r="AK22"/>
  <c r="AC21"/>
  <c r="X60" i="35"/>
  <c r="S59"/>
  <c r="N58"/>
  <c r="H57"/>
  <c r="AN55"/>
  <c r="AI54"/>
  <c r="AD53"/>
  <c r="X52"/>
  <c r="S51"/>
  <c r="N50"/>
  <c r="E49"/>
  <c r="AG24" i="29"/>
  <c r="AA60" i="35"/>
  <c r="E56"/>
  <c r="V51"/>
  <c r="AE9" i="31"/>
  <c r="E58" i="35"/>
  <c r="V53"/>
  <c r="AE10" i="30"/>
  <c r="AA58" i="35"/>
  <c r="E54"/>
  <c r="S49"/>
  <c r="Q54"/>
  <c r="AG57"/>
  <c r="V55"/>
  <c r="AA56"/>
  <c r="AE43" i="36"/>
  <c r="AE52" i="37"/>
  <c r="AE41" i="33"/>
  <c r="AE50" i="37"/>
  <c r="AE52" i="31"/>
  <c r="AE50" i="36"/>
  <c r="AE42" i="31"/>
  <c r="AE44" i="36"/>
  <c r="AE51" i="37"/>
  <c r="AE42" i="29"/>
  <c r="AE53" i="30"/>
  <c r="AE43" i="31"/>
  <c r="AE50" i="30"/>
  <c r="AC54" i="29"/>
  <c r="AE53" i="37"/>
  <c r="AE41" i="36"/>
  <c r="AE22" i="37"/>
  <c r="AE12" i="28"/>
  <c r="AE11" i="31"/>
  <c r="AE22" i="36"/>
  <c r="AK21" i="29"/>
  <c r="Q59" i="35"/>
  <c r="AL55"/>
  <c r="AA53"/>
  <c r="K50"/>
  <c r="AE10" i="37"/>
  <c r="X59" i="35"/>
  <c r="H56"/>
  <c r="X51"/>
  <c r="AE9" i="30"/>
  <c r="AI44" i="29"/>
  <c r="AC23"/>
  <c r="X58" i="35"/>
  <c r="AN53"/>
  <c r="X50"/>
  <c r="AE21" i="29"/>
  <c r="AE10" i="28"/>
  <c r="AN49" i="35"/>
  <c r="K55"/>
  <c r="AC43" i="29"/>
  <c r="AG42"/>
  <c r="AE51" i="33"/>
  <c r="AE43" i="37"/>
  <c r="AE52" i="29"/>
  <c r="AE53"/>
  <c r="AE52" i="28"/>
  <c r="A61" i="1"/>
  <c r="AK23" i="29" s="1"/>
  <c r="B65" i="1"/>
  <c r="C74"/>
  <c r="A74" s="1"/>
  <c r="A70"/>
  <c r="B68"/>
  <c r="A64"/>
  <c r="AE14" i="37" l="1"/>
  <c r="AE25" i="28"/>
  <c r="AG14" i="29"/>
  <c r="AE26"/>
  <c r="AE25" i="36"/>
  <c r="AE25" i="30"/>
  <c r="AE14"/>
  <c r="AK24" i="29"/>
  <c r="AK26" s="1"/>
  <c r="AE14" i="36"/>
  <c r="AK55" i="29"/>
  <c r="AE14" i="33"/>
  <c r="A65" i="1"/>
  <c r="B69"/>
  <c r="AK44" i="29"/>
  <c r="AK11"/>
  <c r="AK14" s="1"/>
  <c r="AI26"/>
  <c r="AE14"/>
  <c r="AE25" i="33"/>
  <c r="AK45" i="29"/>
  <c r="AE25" i="31"/>
  <c r="B72" i="1"/>
  <c r="A72" s="1"/>
  <c r="A68"/>
  <c r="AE14" i="31"/>
  <c r="AC26" i="29"/>
  <c r="AG26"/>
  <c r="AK54"/>
  <c r="AC14"/>
  <c r="AI14"/>
  <c r="AE14" i="28"/>
  <c r="AE25" i="37"/>
  <c r="A69" i="1" l="1"/>
  <c r="B73"/>
  <c r="A73" s="1"/>
</calcChain>
</file>

<file path=xl/comments1.xml><?xml version="1.0" encoding="utf-8"?>
<comments xmlns="http://schemas.openxmlformats.org/spreadsheetml/2006/main">
  <authors>
    <author>broand03</author>
  </authors>
  <commentList>
    <comment ref="P14" author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8" author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authors>
    <author>broand03</author>
  </authors>
  <commentList>
    <comment ref="P14" author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8" author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sharedStrings.xml><?xml version="1.0" encoding="utf-8"?>
<sst xmlns="http://schemas.openxmlformats.org/spreadsheetml/2006/main" count="1256" uniqueCount="247">
  <si>
    <t>Kvartal 1</t>
  </si>
  <si>
    <t>Kvartal 2</t>
  </si>
  <si>
    <t>Kvartal 3</t>
  </si>
  <si>
    <t>Kvartal 4</t>
  </si>
  <si>
    <t>År</t>
  </si>
  <si>
    <t>Kvartal</t>
  </si>
  <si>
    <t>Tonkm (milj)</t>
  </si>
  <si>
    <t>Ton (tusen)</t>
  </si>
  <si>
    <t>Resor (milj)</t>
  </si>
  <si>
    <t>Personkm (milj)</t>
  </si>
  <si>
    <t>Kvartalsuppgifter distribueras</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</si>
  <si>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</si>
  <si>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</si>
  <si>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</si>
  <si>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</si>
  <si>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</si>
  <si>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</si>
  <si>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</si>
  <si>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Årsstatistiken fastställs</t>
  </si>
  <si>
    <t>under maj nästkommande år för godstransporter</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</si>
  <si>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</si>
  <si>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</si>
  <si>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</si>
  <si>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</si>
  <si>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</si>
  <si>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</si>
  <si>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</si>
  <si>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under juni nästkommande år för fjärde kvartalet</t>
  </si>
  <si>
    <t xml:space="preserve">under augusti nästkommande år för persontransporter. </t>
  </si>
  <si>
    <t>GODSTRANSPORTER UTLAND</t>
  </si>
  <si>
    <t>GODSTRANSPORTER UTLAND exkl. MTAB</t>
  </si>
  <si>
    <t>GODSTRANSPORTER INLAND</t>
  </si>
  <si>
    <t>Year</t>
  </si>
  <si>
    <t>Journeys (millions)</t>
  </si>
  <si>
    <t>Total</t>
  </si>
  <si>
    <t>Kvartalsuppgifter revideras (markeras med r)</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</si>
  <si>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</si>
  <si>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</si>
  <si>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</si>
  <si>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</si>
  <si>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</si>
  <si>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</si>
  <si>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</si>
  <si>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</si>
  <si>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</si>
  <si>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</si>
  <si>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</si>
  <si>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</si>
  <si>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</si>
  <si>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</si>
  <si>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 xml:space="preserve"> increase in transport of round timber.</t>
  </si>
  <si>
    <t xml:space="preserve">  Before 2009, the statistics do not include Norwegian transit from Norway to Norway through Sweden.</t>
  </si>
  <si>
    <t>..</t>
  </si>
  <si>
    <t>Kvartalsuppgifter</t>
  </si>
  <si>
    <t>Godstransporter</t>
  </si>
  <si>
    <t>Persontransporter</t>
  </si>
  <si>
    <t>Resor</t>
  </si>
  <si>
    <t xml:space="preserve">Transportarbete  </t>
  </si>
  <si>
    <t>miljoner</t>
  </si>
  <si>
    <t>Inland</t>
  </si>
  <si>
    <t>Utland</t>
  </si>
  <si>
    <t>tusen ton</t>
  </si>
  <si>
    <t>Quarterly data</t>
  </si>
  <si>
    <t>Journeys</t>
  </si>
  <si>
    <t>millions</t>
  </si>
  <si>
    <t xml:space="preserve">Transport performance </t>
  </si>
  <si>
    <t>million passenger-kilometres</t>
  </si>
  <si>
    <t>miljoner personkm.</t>
  </si>
  <si>
    <t>Passenger traffic</t>
  </si>
  <si>
    <t>Freight traffic</t>
  </si>
  <si>
    <t>Total excluding ore on the Ore Railway</t>
  </si>
  <si>
    <t>Domestic consignments</t>
  </si>
  <si>
    <t>Cross-border consignments</t>
  </si>
  <si>
    <t>Quarter</t>
  </si>
  <si>
    <t>miljoner tonkilometer</t>
  </si>
  <si>
    <t>million tonne-kilometres</t>
  </si>
  <si>
    <t>Totalt exkl. malm på malmbanan</t>
  </si>
  <si>
    <t>GODSTRANSPORTER INLAND exkl. MTAB</t>
  </si>
  <si>
    <t>Inland exkl. malm på malmbanan</t>
  </si>
  <si>
    <t>Utland exkl. malm på malmbanan</t>
  </si>
  <si>
    <t>7a</t>
  </si>
  <si>
    <t>8a</t>
  </si>
  <si>
    <t>11a</t>
  </si>
  <si>
    <t>12a</t>
  </si>
  <si>
    <t>Domestic consignments excluding ore on the Ore Railway</t>
  </si>
  <si>
    <t>Cross-border consignments excluding ore on the Ore Railway</t>
  </si>
  <si>
    <r>
      <t xml:space="preserve">1 </t>
    </r>
    <r>
      <rPr>
        <sz val="8"/>
        <rFont val="Arial"/>
        <family val="2"/>
      </rPr>
      <t>Under 2005 stormfälldes ansenliga mängder skog i södra Sverige vilket märkbart ökade rundvirkestransporterna.</t>
    </r>
  </si>
  <si>
    <t xml:space="preserve"> In 2005, southern Sweden was hit by a gale that fell a considerable number of trees resulting in a noticeable</t>
  </si>
  <si>
    <t>(miljoner personkilometer)</t>
  </si>
  <si>
    <t>(million passenger-kilometres)</t>
  </si>
  <si>
    <t>Jan Östlund</t>
  </si>
  <si>
    <t>tel: 010-414 42 24, e-post: jan.ostlund@trafa.se</t>
  </si>
  <si>
    <t>Trafikverket</t>
  </si>
  <si>
    <t>Anders Broberg (producent)</t>
  </si>
  <si>
    <t>tel: 010-123 61 48, e-post: anders.broberg@trafikverket.se</t>
  </si>
  <si>
    <t>Fakta om statistiken</t>
  </si>
  <si>
    <t>Statistikens innehåll och tillförlitlighet</t>
  </si>
  <si>
    <t>Administrativa uppgifter</t>
  </si>
  <si>
    <t>Tillgänglighet och förståelighet</t>
  </si>
  <si>
    <t>Definitioner</t>
  </si>
  <si>
    <t>Förklaringar och definitioner</t>
  </si>
  <si>
    <t>Teckenförklaring</t>
  </si>
  <si>
    <t>Järnväg</t>
  </si>
  <si>
    <t xml:space="preserve">Skyldighet att lämna uppgifter till undersökningen föreligger enligt lagen om den officiella statistiken (SFS 2001:99), förordningen om den officiella statistiken (SFS 2001:100) och Trafikanalys föreskrift (TRAFAFS 2012:3). </t>
  </si>
  <si>
    <t>Uppgifter som lämnas till undersökningen hanteras i enlighet med Offentlighets- och sekretesslagen.</t>
  </si>
  <si>
    <t>Insamlingen och publiceringen görs kvartalsvis. Framställningstiden är knappt 2,5 månader efter utgången av varje kvartal.</t>
  </si>
  <si>
    <t>Statistikens aktualitet</t>
  </si>
  <si>
    <t>Alternativa publiceringsformer och tidigare publicering</t>
  </si>
  <si>
    <r>
      <t xml:space="preserve">Undersökningen har täta kopplingar till Trafikanalys årsvisa undersökning </t>
    </r>
    <r>
      <rPr>
        <i/>
        <sz val="10"/>
        <rFont val="Arial"/>
        <family val="2"/>
      </rPr>
      <t>Bantrafik,</t>
    </r>
    <r>
      <rPr>
        <sz val="10"/>
        <rFont val="Arial"/>
        <family val="2"/>
      </rPr>
      <t xml:space="preserve"> som innehåller utförligare information om såväl järnväg som spårväg och tunnelbana. Stora ansträngningar görs för att redovisade värden ska kunna samanvändas mellan de två undersökningarna. Det kan trots allt förekomma vissa skillnader. Årsrapporten utkommer mellan två kvartalsrapporter och en revidering av data i årsrapporten kan medföra en skillnad jämfört med samma data i föregående kvartalsrapport. Rutinmässigt införs en sådan revidering i nästa kvartalsrapport.</t>
    </r>
  </si>
  <si>
    <t>Variablerna har definierats så att det ska gå att samanvända resultaten med den officiella statistiken över andra trafikslag.</t>
  </si>
  <si>
    <t>Statistikens jämförbarhet och samanvändbarhet</t>
  </si>
  <si>
    <t>Uppgiftslämnare med adress i Sverige har skyldighet att lämna uppgifter till undersökningen. Ett litet antal uppgiftslämnare utan adress i Sverige deltar frivilligt i undersökningen.</t>
  </si>
  <si>
    <t>Samtliga uppgifter redovisas i aggregerad form så att enskilda företag, eller deras verksamhet, inte kan identifieras.</t>
  </si>
  <si>
    <t>Frågor rörande undersökningen kan ställas till Jan Östlund på Trafikanalys (010-414 42 24, jan.ostlund@trafa.se) eller till Anders Broberg på Trafikverket (010-123 61 48, anders.broberg@trafikverket.se).</t>
  </si>
  <si>
    <t>Statistikens definitioner har inte ändrats under den period som redovisas i tabellerna. Dock omfattar godsstatistiken före 2009 inte norska transittransporter från Norge till Norge genom Sverige, vilket försvårar jämförelser över tiden. Nivån kvartal för kvartal påverkas av säsongseffekter, till exempel av påskens placering i kalendern. Därför innehåller presentationen även serier med rullande fyra kvartal, som alltid beräknas som summan av de fyra senaste kvartalen.</t>
  </si>
  <si>
    <t>Tabell K1: Persontransporter på järnväg, resor och transportarbete, kvartal</t>
  </si>
  <si>
    <t>Tabell K2: Persontransporter på järnväg, resor och transportarbete, rullande fyra kvartal</t>
  </si>
  <si>
    <t xml:space="preserve"> </t>
  </si>
  <si>
    <t xml:space="preserve">..   </t>
  </si>
  <si>
    <t>Uppgift ej tillgänglig eller alltför osäker för att anges</t>
  </si>
  <si>
    <t xml:space="preserve">.    </t>
  </si>
  <si>
    <t>Uppgifter kan ej förekomma</t>
  </si>
  <si>
    <t>Lika med noll (inget finns att redovisa)</t>
  </si>
  <si>
    <t xml:space="preserve">Större än 0 och mindre än 0,5 av enheten </t>
  </si>
  <si>
    <t>0</t>
  </si>
  <si>
    <t xml:space="preserve">k   </t>
  </si>
  <si>
    <t>Korrigerade uppgifter</t>
  </si>
  <si>
    <t xml:space="preserve">r    </t>
  </si>
  <si>
    <t>Reviderade uppgifter</t>
  </si>
  <si>
    <t xml:space="preserve">o     </t>
  </si>
  <si>
    <t>Omräknade uppgifter</t>
  </si>
  <si>
    <t>Betydande avbrott i jämförbarheten i en tidsserie markeras med en horisontell eller vertikal linje</t>
  </si>
  <si>
    <t>xxx</t>
  </si>
  <si>
    <t>Fakta om statistiken (1)</t>
  </si>
  <si>
    <t>Fakta om statistiken (2)</t>
  </si>
  <si>
    <t>Godsmängd</t>
  </si>
  <si>
    <t xml:space="preserve">Godsmängden utgöres av nyttolasten enligt fraktavtalet inklusive vikt av eventuella lastbärare.  </t>
  </si>
  <si>
    <t>Transit</t>
  </si>
  <si>
    <t>Summan av de fyra senaste kvartalen.</t>
  </si>
  <si>
    <t>Tabell K3: Godstransporter på järnväg, transporterad godsmängd och transportarbete, kvartal</t>
  </si>
  <si>
    <t>Tabell K4: Godstransporter på järnväg, transporterad godsmängd och transportarbete, rullande fyra kvartal</t>
  </si>
  <si>
    <t>Rullande fyra kvartal / Rolling four quarters</t>
  </si>
  <si>
    <t>Järnvägstransporter mellan två platser där en av platserna är belägna inom Sverige och en utanför. Transportarbete på utländsk sträcka exkluderas.</t>
  </si>
  <si>
    <r>
      <t xml:space="preserve">Rapporten </t>
    </r>
    <r>
      <rPr>
        <i/>
        <sz val="10"/>
        <rFont val="Arial"/>
        <family val="2"/>
      </rPr>
      <t>Järnvägstransporter</t>
    </r>
    <r>
      <rPr>
        <sz val="10"/>
        <rFont val="Arial"/>
        <family val="2"/>
      </rPr>
      <t xml:space="preserve"> syftar till att visa en aktuell men grov och preliminär bild av Sveriges person- och godstransporter med järnväg. Rapporten omfattar kvartalsvärden och värden för rullande fyra kvartal. De viktigaste variablerna är godsmängd, resor och transportarbete (tonkilometer och personkilometer). Uppgifter redovisas i två huvudgrupper: persontrafik och godstrafik. </t>
    </r>
  </si>
  <si>
    <r>
      <t xml:space="preserve">En annan osäkerhetskälla vid sidan om mätning är att det vid sammanställningen uppstår missförstånd eller felaktigheter. Metoderna som används i denna totalundersökning är dock enkla med få arbetsmoment vilket håller nere risken för fel i hanteringen. Se kvalitetsdeklarationen som ingår i </t>
    </r>
    <r>
      <rPr>
        <i/>
        <sz val="10"/>
        <rFont val="Arial"/>
        <family val="2"/>
      </rPr>
      <t>Beskrivning av statistiken</t>
    </r>
    <r>
      <rPr>
        <sz val="10"/>
        <rFont val="Arial"/>
        <family val="2"/>
      </rPr>
      <t xml:space="preserve"> för vidare beskrivning av osäkerhetskällorna. </t>
    </r>
  </si>
  <si>
    <t>En resa sträcker sig mellan platsen där den resande stiger på ett järnvägsfordon till den plats där den resande stiger av ett järnvägsfordon för att byta färdmedel eller för att resan avslutas. Byte mellan järnvägsfordon räknas inte som en av- och påstigning, en resa kan alltså bestå av flera delresor.</t>
  </si>
  <si>
    <t>För persontrafik beräknas transportarbetet som antalet resor gånger hela den debiterade sträckan i kilometer som den transporterats inom Sverige. Enheten för persontransportarbetet är personkilometer, som motsvarar transport av en person i en kilometer. För godstrafik beräknas transportarbetet som godsmängden gånger hela den debiterade sträckan i kilometer som den transporterats inom Sverige. Enheten för godstransportarbetet är tonkilometer, som motsvarar transport av ett ton i en kilometer.</t>
  </si>
  <si>
    <t>Transporter som passerar Sverige mellan två platser (platsen för lastning/påstigning och platsen för lossning/avstigning) som är belägna utanför Sverige. Transportarbete på utländsk sträcka exkluderas.</t>
  </si>
  <si>
    <t>Järnvägstransporter mellan två platser (platsen för lastning/påstigning och platsen för lossning/avstigning) som är belägna inom Sverige.</t>
  </si>
  <si>
    <t>thousands</t>
  </si>
  <si>
    <t>Tabell K5: Godstransporter på järnväg, transporterad godsmängd och transportarbete, exklusive malm på malmbanan, kvartal</t>
  </si>
  <si>
    <t>Tabell K6: Godstransporter på järnväg, transporterad godsmängd och transportarbete, exklusive malm på malmbanan, rullande fyra kvartal</t>
  </si>
  <si>
    <t xml:space="preserve">Underlaget till undersökningen samlas in från alla svenska och utländska tågoperatörer som bedriver trafik på järnväg, samt de regionala kollektivtrafikmyndigheterna. Det är en totalundersökning av all trafik i Sverige under respektive period och alla företag svarar på enkäterna. Museitrafik utan betydelse för transportstystemet och trafik inne på industriområden är undantagna. Underlag för urvalsramen är Trafikverkets förteckningar över järnvägsföretag med beviljade tåglägen. </t>
  </si>
  <si>
    <t xml:space="preserve">Den främsta osäkerhetskällan för undersökningen är mätning. Uppgifterna samlas in på elektroniska blanketter som uppgiftslämnarna fyller i. Några av järnvägsföretagen som lämnar uppgifter har inte sina uppgifter nedbrutna på kvartalsnivå varför deras kvartalsuppgifter måste estimeras och revideras när årsuppgifterna blir klara. Uppgiftslämnarnas metoder för att ta fram uppgifter varierar, särskilt om resande och personkilometer. Det förekommer även osäkerhet kring hur många resenärer som under en resa byter mellan flera tåg. En resenär kan därför i vissa fall räknas flera gånger under samma resa. Detta gäller i första hand kortväga resor. Totalnivåerna för antalet resor bör därför betraktas med försiktighet, medan uppgifter rörande persontransportarbete inte omfattas av detta problem. Materialet är dock framställt enligt samma principer för alla rapporterade kvartal, varför tidserierna är konsistenta och jämförbara. Mätningen kan också påverkas av att uppgiftslämnare kan missförstå frågorna eller definitionerna av de uppgifter som efterfrågas. </t>
  </si>
  <si>
    <t>Undersökningen publiceras på Trafikanalys webbplats i filer i pdf- och Excelformat. Det senare är främst med tanke på användarnas behov av att göra egna bearbetningar. Med början i rapporten över första kvartalet 2013 finns det mer information i Excelversionen än i pdf-versionen. Skillnaden består i att äldre data, som inte ryms på en sida i pdf, återges i Excelversionen i grupperade kolumner. Dessa år kan visas eller döljas av användaren själv, men när rapporten publiceras är dessa kolumner dolda. Kolumnerna som grupperats indikeras i Excel med ett plus- eller minustecken över de berörda kolumnerna. Noter som gäller celler i dessa kolumner återges inte i pdf och skiljer sig från fotnoterna genom att visas som infogade kommentarer kopplade till respektive cell. Dessa kommentarer indikeras i Excel med en röd triangel.</t>
  </si>
  <si>
    <t>Eurostat publicerar denna statistik vidare i databaser och rapporter, där den kan jämföras internationellt. Även OECD publicerar vissa data från undersökningen i internationella sammanställningar.</t>
  </si>
  <si>
    <t xml:space="preserve">Undersökningen utförs med hänsyn till Europaparlamentets och rådets förordning (EG) nr 91/2003 om järnvägstransportstatistik. </t>
  </si>
  <si>
    <r>
      <t xml:space="preserve">Statistiken är preliminär, vilket innebär att uppgifterna från tidigare kvartal revideras vid behov när en ny kvartalsrapport publiceras. I samband med publiceringen av årsstatistiken </t>
    </r>
    <r>
      <rPr>
        <i/>
        <sz val="10"/>
        <rFont val="Arial"/>
        <family val="2"/>
      </rPr>
      <t xml:space="preserve">Bantrafik </t>
    </r>
    <r>
      <rPr>
        <sz val="10"/>
        <rFont val="Arial"/>
        <family val="2"/>
      </rPr>
      <t xml:space="preserve">revideras även kvartalsrapporten </t>
    </r>
    <r>
      <rPr>
        <i/>
        <sz val="10"/>
        <rFont val="Arial"/>
        <family val="2"/>
      </rPr>
      <t>Järnvägstransporter</t>
    </r>
    <r>
      <rPr>
        <sz val="10"/>
        <rFont val="Arial"/>
        <family val="2"/>
      </rPr>
      <t xml:space="preserve"> så att kvartals- och årsuppgifter är samstämmiga. Storleken på revideringarna varierar mellan kvartalen. </t>
    </r>
  </si>
  <si>
    <t>Malm på malmbanan</t>
  </si>
  <si>
    <t xml:space="preserve">Tabell K7: Godstransporter på järnväg, inland, transporterad godsmängd och transportarbete, kvartal    </t>
  </si>
  <si>
    <t>Tabell K8: Godstransporter på järnväg, inland, transporterad godsmängd och transportarbete, rullande fyra kvartal</t>
  </si>
  <si>
    <t xml:space="preserve">Tabell K9: Godstransporter på järnväg, utland, transporterad godsmängd och transportarbete, kvartal    </t>
  </si>
  <si>
    <t>Tabell K10: Godstransporter på järnväg, utland, transporterad godsmängd och transportarbete, rullande fyra kvartal</t>
  </si>
  <si>
    <t xml:space="preserve">Tabell K11: Godstransporter på järnväg, inland, transporterad godsmängd och transportarbete, exklusive malm på malmbanan, kvartal </t>
  </si>
  <si>
    <t xml:space="preserve">Tabell K12: Godstransporter på järnväg, inland, transporterad godsmängd och transportarbete, exklusive malm på malmbanan, rullande fyra kvartal </t>
  </si>
  <si>
    <t xml:space="preserve">Tabell K13: Godstransporter på järnväg, utland, transporterad godsmängd och transportarbete, exklusive malm på malmbanan, kvartal </t>
  </si>
  <si>
    <t xml:space="preserve">Tabell K14: Godstransporter på järnväg, utland, transporterad godsmängd och transportarbete, exklusive malm på malmbanan, rullande fyra kvartal </t>
  </si>
  <si>
    <t>Innehåll/Contents</t>
  </si>
  <si>
    <t>Rapporten omfattar trafik (exklusive musiefordon) på Trafikverkets järnvägsanläggningar, Arlandabanan, Inlandsbanan, Roslagsbanan och Saltsjöbanan.</t>
  </si>
  <si>
    <t>r</t>
  </si>
  <si>
    <t>Trafikanalys är statistikansvarig myndighet för den officiella statistiken inom transport- och kommunikationssektorn. Trafikverket producerar denna statistik på uppdrag av Trafikanalys.</t>
  </si>
  <si>
    <t>Summeringar stämmer inte alltid exakt med delposterna. Detta beror på avrundningar i delposterna.</t>
  </si>
  <si>
    <t>Table K1: Passenger transport by railways, journeys and transport performance, quarterly data</t>
  </si>
  <si>
    <t>Table K2: Passenger transport by railways, journeys and transport performance, rolling four quarters</t>
  </si>
  <si>
    <t>Table K3: Goods transport by railway, tonnes carried and transport performance, quarterly data</t>
  </si>
  <si>
    <t xml:space="preserve">Table K5: Goods transport by railway, tonnes carried and transport performance, excluding ore on the Ore Railway, quarterly data </t>
  </si>
  <si>
    <t>Table K6: Goods transport by railway, tonnes carried and transport performance, excluding ore on the Ore Railway, rolling four quarters</t>
  </si>
  <si>
    <t>Table K4: Goods transport by railway, tonnes carried and transport performance, rolling four quarters</t>
  </si>
  <si>
    <t>Table K7: Goods transport by railway, domestic consignments, tonnes carried and transport performance, quarterly data</t>
  </si>
  <si>
    <t>Table K8: Goods transport by railway, domestic consignments, tonnes carried and transport performance, rolling four quarters</t>
  </si>
  <si>
    <t>Table K9: Goods transport by railway, cross-border consignments, tonnes carried and transport performance, quarterly data</t>
  </si>
  <si>
    <t>Table K10: Goods transport by railway, cross-border consignments, tonnes carried and transport performance, rolling four quarters</t>
  </si>
  <si>
    <t xml:space="preserve">Table K11: Goods transport by railway, domestic consignments, tonnes carried and transport performance, excluding ore on the Ore Railway, quarterly data </t>
  </si>
  <si>
    <t>Table K12: Goods transport by railway, domestic consignments, tonnes carried and transport performance, excluding ore on the Ore Railway, rolling four quarters</t>
  </si>
  <si>
    <t xml:space="preserve">Table K13: Goods transport by railway, cross-border consignments, tonnes carried and transport performance, excluding ore on the Ore Railway, quarterly data </t>
  </si>
  <si>
    <t>Table K14: Goods transport by railway, cross-border consignments, tonnes carried and transport performance, excluding ore on the Ore Railway, rolling four quarters</t>
  </si>
  <si>
    <r>
      <rPr>
        <vertAlign val="superscript"/>
        <sz val="8"/>
        <rFont val="Arial"/>
        <family val="2"/>
      </rPr>
      <t xml:space="preserve">1 </t>
    </r>
    <r>
      <rPr>
        <sz val="8"/>
        <rFont val="Arial"/>
        <family val="2"/>
      </rPr>
      <t>Före 2009 omfattar statistiken inte norska transittransporter från Norge till Norge genom Sverige.</t>
    </r>
  </si>
  <si>
    <t>Table K0: Historical overview of railway transports</t>
  </si>
  <si>
    <t>Tabell K0: Historisk översikt av järnvägstransporter</t>
  </si>
  <si>
    <t xml:space="preserve">Tabell K1: Persontransporter på järnväg, resor och transportarbete, kvartal </t>
  </si>
  <si>
    <t xml:space="preserve">Tabell K3: Godstransporter på järnväg, transporterad godsmängd och transportarbete, kvartal </t>
  </si>
  <si>
    <t>Tabell K7: Godstransporter på järnväg, inland, transporterad godsmängd och transportarbete, kvartal</t>
  </si>
  <si>
    <t>Tabell K9: Godstransporter på järnväg, utland, transporterad godsmängd och transportarbete, kvartal</t>
  </si>
  <si>
    <t xml:space="preserve">Tabell K10: Godstransporter på järnväg, utland, transporterad godsmängd och transportarbete, rullande fyra kvartal </t>
  </si>
  <si>
    <t>Tabell K11: Godstransporter på järnväg, inland, transporterad godsmängd och transportarbete, exklusive malm på malmbanan, kvartal</t>
  </si>
  <si>
    <t>Tabell K13: Godstransporter på järnväg, utland, transporterad godsmängd och transportarbete, exklusive malm på malmbanan, kvartal</t>
  </si>
  <si>
    <t>Tabell K14: Godstransporter på järnväg, utland, transporterad godsmängd och transportarbete, exklusive malm på malmbanan, rullande fyra kvartal</t>
  </si>
  <si>
    <t>Figur 2: Persontransporter på järnväg, transportarbete</t>
  </si>
  <si>
    <t>Figure 2: Passenger transport by railway, transport performance</t>
  </si>
  <si>
    <t xml:space="preserve">Figure 3: Goods transport by railway, tonnes carried
</t>
  </si>
  <si>
    <t xml:space="preserve">Figur 4: Godstransporter på järnväg exklusive malm på malmbanan, transporterad godsmängd
</t>
  </si>
  <si>
    <t xml:space="preserve">Figure 4: Goods transport by railway, excluding ore on the Ore Railway, tonnes carried
</t>
  </si>
  <si>
    <t>Figur 5: Godstransporter på järnväg, transportarbete</t>
  </si>
  <si>
    <t xml:space="preserve">Figure 5: Goods transport by railway, transport performance
</t>
  </si>
  <si>
    <t xml:space="preserve">Figur 6: Godstransporter på järnväg, exklusive malm på malmbanan, transportarbete
</t>
  </si>
  <si>
    <t xml:space="preserve">Figure 6: Goods transport by railway, excluding ore on the Ore Railway, transport performance
</t>
  </si>
  <si>
    <t xml:space="preserve">Figure 7: Goods transport by railway, domestic consignments, tonnes carried
</t>
  </si>
  <si>
    <t>Figur 8: Godstransporter på järnväg, inland, transportarbete</t>
  </si>
  <si>
    <t xml:space="preserve">Figure 8: Goods transport by railway, domestic consignments, transport performance
</t>
  </si>
  <si>
    <t xml:space="preserve">Figure 9: Goods transport by railway, cross-border consignments, tonnes carried
</t>
  </si>
  <si>
    <t>Figur 10: Godstransporter på järnväg, utland, transportarbete</t>
  </si>
  <si>
    <t xml:space="preserve">Figure 10: Goods transport by railway, cross-border consignments, transport performance
</t>
  </si>
  <si>
    <t>Figur 3: Godstransporter på järnväg, transporterad godsmängd</t>
  </si>
  <si>
    <t>Figur 4: Godstransporter på järnväg exklusive malm på malmbanan, transporterad godsmängd</t>
  </si>
  <si>
    <r>
      <t>Figur 6: Godstransporter på järnväg, exklusive malm på malmbanan, transportarbete</t>
    </r>
    <r>
      <rPr>
        <b/>
        <sz val="7.5"/>
        <rFont val="Arial"/>
        <family val="2"/>
      </rPr>
      <t xml:space="preserve">
</t>
    </r>
  </si>
  <si>
    <t>Figur 7: Godstransporter på järnväg, inland, transporterad godsmängd</t>
  </si>
  <si>
    <r>
      <t xml:space="preserve">Figur 8: Godstransporter på järnväg, inland, transportarbete </t>
    </r>
    <r>
      <rPr>
        <b/>
        <sz val="7.5"/>
        <rFont val="Arial"/>
        <family val="2"/>
      </rPr>
      <t xml:space="preserve">
</t>
    </r>
  </si>
  <si>
    <r>
      <t xml:space="preserve">Figur 9: Godstransporter på järnväg, utland, transporterad godsmängd </t>
    </r>
    <r>
      <rPr>
        <b/>
        <sz val="7.5"/>
        <rFont val="Arial"/>
        <family val="2"/>
      </rPr>
      <t xml:space="preserve">
</t>
    </r>
  </si>
  <si>
    <r>
      <t xml:space="preserve">Statistiken har publicerats som Sveriges officiella statistik sedan första kvartalet 2012. Det första året var det färre tabeller och figurer och redovisningen i tabellerna innehöll färre perioder. Från 2006 till 2011 publiceriades en liknande kvartalsstatistik med titeln </t>
    </r>
    <r>
      <rPr>
        <i/>
        <sz val="10"/>
        <rFont val="Arial"/>
        <family val="2"/>
      </rPr>
      <t>Person- och godstransporter på järnväg</t>
    </r>
    <r>
      <rPr>
        <sz val="10"/>
        <rFont val="Arial"/>
        <family val="2"/>
      </rPr>
      <t>. All tidigare publicerad data repeteras varje kvartal med alla revideringar och korringerar. Alla användare rekommenderas att alltid hämta sin information från den senast utgivna kvartalsrapporten, även för tidigare perioder. Den som vidarebehandlar statistiken bör ge akt på ändrade uppgifter, som markeras med en fotnot första gången de uppträder. Upptäckta fel i äldre publikationer revideras i regel inte, utan påkallade ändringar görs i den mest aktuella publikationen.</t>
    </r>
  </si>
  <si>
    <t>I tabellerna och figurerna för godstransporter redovisas godsmängd och transportarbete med och utan LKAB Malmtrafik AB:s samtliga godstransporter på malmbanan, även om tabell- och figurrubrikerna bara talar om malmtransporter. Utöver LKAB Malmtrafik AB transporterar även andra tågoperatörer mindre mängder malm på malmbanan. Dessa transporter ingår ej i variabeln "Malm på malmbanan".</t>
  </si>
  <si>
    <t>–</t>
  </si>
  <si>
    <r>
      <t xml:space="preserve">Table K0: </t>
    </r>
    <r>
      <rPr>
        <i/>
        <sz val="10"/>
        <rFont val="Arial"/>
        <family val="2"/>
      </rPr>
      <t>Historical overview of railway transports</t>
    </r>
  </si>
  <si>
    <t>Figur 1: Persontransporter på järnväg, resor</t>
  </si>
  <si>
    <r>
      <rPr>
        <vertAlign val="superscript"/>
        <sz val="8"/>
        <rFont val="Arial"/>
        <family val="2"/>
      </rPr>
      <t>2</t>
    </r>
    <r>
      <rPr>
        <sz val="8"/>
        <rFont val="Arial"/>
        <family val="2"/>
      </rPr>
      <t xml:space="preserve"> Före 2009 omfattar statistiken inte norska transittransporter från Norge till Norge genom Sverige.</t>
    </r>
  </si>
  <si>
    <r>
      <rPr>
        <vertAlign val="superscript"/>
        <sz val="8"/>
        <rFont val="Arial"/>
        <family val="2"/>
      </rPr>
      <t>1</t>
    </r>
    <r>
      <rPr>
        <sz val="8"/>
        <rFont val="Arial"/>
        <family val="2"/>
      </rPr>
      <t xml:space="preserve"> Före 2009 omfattar statistiken inte norska transittransporter från Norge till Norge genom Sverige.</t>
    </r>
  </si>
  <si>
    <t>Figure 1: Passenger transport by railway, journeys</t>
  </si>
  <si>
    <t xml:space="preserve">Table K9: Goods transport by railway, cross-border consignments, tonnes carried and transport performance, quarterly data </t>
  </si>
  <si>
    <t>Figure 3: Goods transport by railway, tonnes carried</t>
  </si>
  <si>
    <t>Figure 4: Goods transport by railway, excluding ore on the Ore Railway, tonnes carried</t>
  </si>
  <si>
    <t>Figure 5: Goods transport by railway, transport performance</t>
  </si>
  <si>
    <t>Figure 6: Goods transport by railway, excluding ore on the Ore Railway, transport performance</t>
  </si>
  <si>
    <t>Figure 7: Goods transport by railway, domestic consignments, tonnes carried</t>
  </si>
  <si>
    <t>Figure 8: Goods transport by railway, domestic consignments, transport performance</t>
  </si>
  <si>
    <t>Figur 9: Godstransporter på järnväg, utland, transporterad godsmängd</t>
  </si>
  <si>
    <t>Figure 9: Goods transport by railway, cross-border consignments, tonnes carried</t>
  </si>
  <si>
    <t>Figure 10: Goods transport by railway, cross-border consignments, transport performance</t>
  </si>
  <si>
    <t>I tabellerna och figurerna för godstransporter redovisas godsmängd och transportarbete med och utan LKAB Malmtrafik AB:s samtliga godstransporter på malmbanan, även om tabell- och figurrubrikerna bara talar om malmtransporter. En översyn av variabeln "malm på malmbanan" kommer att genomföras under våren 2014 så att variabeln innehåller samtliga tågoperatörers malmtransporter.</t>
  </si>
  <si>
    <t xml:space="preserve">Statistiken publiceras per kvartal på Trafikanalys webbplats www.trafa.se. Resultaten kommenteras inte i rapporterna. Dokumentationen av undersökningen består av denna fakta om statistiken och definitioner, samt en separat beskrivning av statistiken som publiceras på samma plats som rapporten och uppdateras en gång per år. </t>
  </si>
  <si>
    <t>Järnvägstransporter 2013 kvartal 4</t>
  </si>
  <si>
    <t>Railway transport 2013, quarter 4</t>
  </si>
  <si>
    <r>
      <t xml:space="preserve">Publiceringsdatum: </t>
    </r>
    <r>
      <rPr>
        <sz val="8"/>
        <rFont val="Arial"/>
        <family val="2"/>
      </rPr>
      <t>2014-03-10</t>
    </r>
  </si>
  <si>
    <t>Rapporterat underlag om godstransporter är ofullständigt för de fyra första kvartalen 2013. I de fall där det varit möjligt har det underlag som saknas estimerats. Fullständiga uppgifter om tonkilometer av internationella godstransporter saknas och har inte kunnat estimeras då det saknas tillförlitliga uppgifter att basera estimeringarna på. En första uppskattning indikerar att bortfallet kan ligga i storleksordningen upp till 2 % av det totala transportarbetet. Likaså har det konstaterats att rapporterade uppgifter om godsmängder i internationella transporter innehåller dubbelräkningar av gods motsvarande knappt en miljon ton per kvartal för 2013. Dessa dubbelräkningar har till största delen kunnat identifieras och avräknas varför uppgifterna om godsmängder inte är behäftade med samma osäkerhet som transportarbetet. Kompletterande underlag kommer att samlas in under våren 2014 och uppgifterna i denna rapport kommer att korrigeras under våren 2014 för gods och hösten 2014 för person. På grund av detta bör statistiken betraktas som osäker och jämförelser mellan kvartalen och med tidigare år göras med försiktighet.</t>
  </si>
  <si>
    <t>Statistik 2014:3</t>
  </si>
  <si>
    <t>1 Före 2009 omfattar statistiken inte norska transittransporter från Norge till Norge genom Sverige. Rullande fyra kvartal påverkas gradvis under de tre första kvartalen 2009.</t>
  </si>
  <si>
    <t xml:space="preserve">  Before 2009, the statistics do not include Norwegian transit from Norway to Norway through Sweden. The impact on rolling four quarters is gradual the first three quarters in 2009.</t>
  </si>
  <si>
    <t>Fredrik Lindberg</t>
  </si>
  <si>
    <t>tel: 010-414 42 36, e-post: fredrik.lindberg@trafa.se</t>
  </si>
</sst>
</file>

<file path=xl/styles.xml><?xml version="1.0" encoding="utf-8"?>
<styleSheet xmlns="http://schemas.openxmlformats.org/spreadsheetml/2006/main">
  <fonts count="40">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i/>
      <sz val="8"/>
      <color theme="1"/>
      <name val="Arial"/>
      <family val="2"/>
    </font>
    <font>
      <i/>
      <sz val="11"/>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b/>
      <sz val="16"/>
      <color theme="0"/>
      <name val="Tahoma"/>
      <family val="2"/>
    </font>
    <font>
      <sz val="8"/>
      <color theme="0"/>
      <name val="Arial"/>
      <family val="2"/>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s>
  <cellStyleXfs count="4">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cellStyleXfs>
  <cellXfs count="253">
    <xf numFmtId="0" fontId="0" fillId="0" borderId="0" xfId="0"/>
    <xf numFmtId="0" fontId="4" fillId="0" borderId="1" xfId="0" applyFont="1" applyBorder="1" applyAlignment="1">
      <alignment horizontal="center"/>
    </xf>
    <xf numFmtId="0" fontId="6" fillId="0" borderId="0" xfId="0" applyFont="1"/>
    <xf numFmtId="0" fontId="4" fillId="0" borderId="0" xfId="0" applyFont="1" applyAlignme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3" fontId="6" fillId="0" borderId="1" xfId="0" applyNumberFormat="1" applyFont="1" applyFill="1" applyBorder="1"/>
    <xf numFmtId="0" fontId="4" fillId="0" borderId="1" xfId="0" applyFont="1" applyFill="1" applyBorder="1" applyAlignment="1">
      <alignment horizontal="center"/>
    </xf>
    <xf numFmtId="3" fontId="6" fillId="0" borderId="1" xfId="0" applyNumberFormat="1" applyFont="1" applyFill="1" applyBorder="1" applyProtection="1">
      <protection locked="0"/>
    </xf>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25" fillId="2" borderId="0" xfId="0" applyFont="1" applyFill="1" applyBorder="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25"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Border="1" applyAlignment="1">
      <alignment horizontal="right" vertical="center"/>
    </xf>
    <xf numFmtId="1" fontId="11" fillId="2" borderId="0" xfId="0" applyNumberFormat="1" applyFont="1" applyFill="1" applyBorder="1" applyAlignment="1">
      <alignment vertical="center"/>
    </xf>
    <xf numFmtId="1" fontId="9" fillId="2" borderId="0" xfId="0" applyNumberFormat="1" applyFont="1" applyFill="1" applyBorder="1" applyAlignment="1">
      <alignment horizontal="left" vertical="center"/>
    </xf>
    <xf numFmtId="1" fontId="11" fillId="2" borderId="0" xfId="0" applyNumberFormat="1" applyFont="1" applyFill="1" applyBorder="1" applyAlignment="1">
      <alignment horizontal="right" vertical="center"/>
    </xf>
    <xf numFmtId="3" fontId="17" fillId="2" borderId="0" xfId="0" applyNumberFormat="1" applyFont="1" applyFill="1" applyBorder="1" applyAlignment="1">
      <alignment horizontal="left" vertical="center"/>
    </xf>
    <xf numFmtId="0" fontId="9" fillId="2" borderId="0" xfId="0" quotePrefix="1" applyFont="1" applyFill="1" applyBorder="1" applyAlignment="1">
      <alignment vertical="center"/>
    </xf>
    <xf numFmtId="1" fontId="9" fillId="2" borderId="0" xfId="0" applyNumberFormat="1" applyFont="1" applyFill="1" applyBorder="1" applyAlignment="1">
      <alignment vertical="center"/>
    </xf>
    <xf numFmtId="1" fontId="9" fillId="2" borderId="0" xfId="0"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1" fontId="9" fillId="2" borderId="0" xfId="0" applyNumberFormat="1" applyFont="1" applyFill="1" applyBorder="1" applyAlignment="1">
      <alignment horizontal="center" vertical="center"/>
    </xf>
    <xf numFmtId="1" fontId="17" fillId="2" borderId="0" xfId="0" applyNumberFormat="1" applyFont="1" applyFill="1" applyBorder="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26"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2"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2" xfId="0" applyFont="1" applyFill="1" applyBorder="1" applyAlignment="1">
      <alignment horizontal="center" vertical="center"/>
    </xf>
    <xf numFmtId="0" fontId="17" fillId="2" borderId="0" xfId="0" applyFont="1" applyFill="1" applyBorder="1" applyAlignment="1">
      <alignment horizontal="left" vertical="center"/>
    </xf>
    <xf numFmtId="0" fontId="17" fillId="2" borderId="0" xfId="0" applyFont="1" applyFill="1"/>
    <xf numFmtId="0" fontId="18" fillId="2" borderId="0" xfId="0" applyFont="1" applyFill="1"/>
    <xf numFmtId="0" fontId="18" fillId="2" borderId="0" xfId="0" applyFont="1" applyFill="1" applyBorder="1" applyAlignment="1">
      <alignment vertical="center"/>
    </xf>
    <xf numFmtId="0" fontId="9" fillId="2" borderId="2" xfId="0" applyFont="1" applyFill="1" applyBorder="1" applyAlignment="1">
      <alignment vertical="center"/>
    </xf>
    <xf numFmtId="0" fontId="17" fillId="2" borderId="2" xfId="0" applyFont="1" applyFill="1" applyBorder="1" applyAlignment="1">
      <alignment vertical="center"/>
    </xf>
    <xf numFmtId="0" fontId="17" fillId="2" borderId="2" xfId="0" applyFont="1" applyFill="1" applyBorder="1" applyAlignment="1">
      <alignment horizontal="left" vertical="center"/>
    </xf>
    <xf numFmtId="0" fontId="17" fillId="2" borderId="0" xfId="0" applyFont="1" applyFill="1" applyBorder="1" applyAlignment="1">
      <alignment vertical="center"/>
    </xf>
    <xf numFmtId="3" fontId="9" fillId="2" borderId="0" xfId="0" applyNumberFormat="1" applyFont="1" applyFill="1" applyBorder="1" applyAlignment="1">
      <alignment horizontal="right" vertical="center"/>
    </xf>
    <xf numFmtId="0" fontId="17" fillId="2" borderId="0" xfId="0" applyFont="1" applyFill="1" applyBorder="1" applyAlignment="1">
      <alignment horizontal="right" vertical="center"/>
    </xf>
    <xf numFmtId="0" fontId="9" fillId="2" borderId="8" xfId="0" applyFont="1" applyFill="1" applyBorder="1" applyAlignment="1">
      <alignment horizontal="center" vertical="center" wrapText="1"/>
    </xf>
    <xf numFmtId="0" fontId="25"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top" wrapText="1"/>
    </xf>
    <xf numFmtId="0" fontId="27" fillId="2" borderId="8" xfId="0" applyFont="1" applyFill="1" applyBorder="1" applyAlignment="1">
      <alignment horizontal="center" vertical="center" wrapText="1"/>
    </xf>
    <xf numFmtId="0" fontId="25" fillId="2" borderId="8" xfId="0" applyFont="1" applyFill="1" applyBorder="1" applyAlignment="1">
      <alignment vertical="center"/>
    </xf>
    <xf numFmtId="0" fontId="27" fillId="2" borderId="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8"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11" fillId="2" borderId="0" xfId="0" applyFont="1" applyFill="1" applyBorder="1" applyAlignment="1">
      <alignment vertical="center"/>
    </xf>
    <xf numFmtId="3" fontId="11" fillId="2" borderId="0" xfId="0" applyNumberFormat="1" applyFont="1" applyFill="1" applyBorder="1" applyAlignment="1">
      <alignment horizontal="center" vertical="center"/>
    </xf>
    <xf numFmtId="3" fontId="11" fillId="2" borderId="0" xfId="0" applyNumberFormat="1" applyFont="1" applyFill="1" applyBorder="1" applyAlignment="1">
      <alignment horizontal="right" vertical="center"/>
    </xf>
    <xf numFmtId="0" fontId="9" fillId="2" borderId="0" xfId="0" applyFont="1" applyFill="1" applyBorder="1" applyAlignment="1">
      <alignment horizontal="center" vertical="center"/>
    </xf>
    <xf numFmtId="0" fontId="0" fillId="0" borderId="0" xfId="0" applyBorder="1" applyAlignment="1"/>
    <xf numFmtId="0" fontId="25" fillId="2" borderId="0" xfId="0" applyFont="1" applyFill="1" applyBorder="1" applyAlignment="1"/>
    <xf numFmtId="0" fontId="9" fillId="2" borderId="0" xfId="0" applyFont="1" applyFill="1" applyBorder="1" applyAlignment="1">
      <alignment horizontal="right"/>
    </xf>
    <xf numFmtId="0" fontId="17" fillId="2" borderId="0" xfId="0" applyFont="1" applyFill="1" applyBorder="1" applyAlignment="1"/>
    <xf numFmtId="3" fontId="9" fillId="2" borderId="0" xfId="0" applyNumberFormat="1" applyFont="1" applyFill="1" applyBorder="1" applyAlignment="1">
      <alignment horizontal="center"/>
    </xf>
    <xf numFmtId="0" fontId="17" fillId="2" borderId="0" xfId="0" applyFont="1" applyFill="1" applyBorder="1" applyAlignment="1">
      <alignment horizontal="left"/>
    </xf>
    <xf numFmtId="0" fontId="17" fillId="2" borderId="0" xfId="0" applyFont="1" applyFill="1" applyBorder="1" applyAlignment="1">
      <alignment horizontal="right"/>
    </xf>
    <xf numFmtId="0" fontId="9" fillId="2" borderId="0" xfId="0" applyFont="1" applyFill="1" applyBorder="1" applyAlignment="1">
      <alignment horizontal="left"/>
    </xf>
    <xf numFmtId="0" fontId="28" fillId="2" borderId="6" xfId="0" applyFont="1" applyFill="1" applyBorder="1" applyAlignment="1">
      <alignment horizontal="center" vertical="center"/>
    </xf>
    <xf numFmtId="0" fontId="29" fillId="2" borderId="0" xfId="0" applyFont="1" applyFill="1" applyBorder="1" applyAlignment="1">
      <alignment vertical="center"/>
    </xf>
    <xf numFmtId="0" fontId="18" fillId="2" borderId="0" xfId="0" applyFont="1" applyFill="1" applyBorder="1" applyAlignment="1">
      <alignment horizontal="center" vertical="center" wrapText="1"/>
    </xf>
    <xf numFmtId="0" fontId="18" fillId="2" borderId="0" xfId="0" applyFont="1" applyFill="1" applyBorder="1" applyAlignment="1">
      <alignment horizontal="center" vertical="top" wrapText="1"/>
    </xf>
    <xf numFmtId="0" fontId="28" fillId="2" borderId="2" xfId="0" applyFont="1" applyFill="1" applyBorder="1" applyAlignment="1">
      <alignment horizontal="center" vertical="center" wrapText="1"/>
    </xf>
    <xf numFmtId="0" fontId="29" fillId="2" borderId="2" xfId="0" applyFont="1" applyFill="1" applyBorder="1" applyAlignment="1">
      <alignment vertical="center"/>
    </xf>
    <xf numFmtId="0" fontId="28" fillId="2" borderId="0"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0" xfId="0" applyFont="1" applyFill="1" applyBorder="1" applyAlignment="1">
      <alignment horizontal="center" vertical="center"/>
    </xf>
    <xf numFmtId="0" fontId="29" fillId="2" borderId="8" xfId="0" applyFont="1" applyFill="1" applyBorder="1" applyAlignment="1">
      <alignment vertical="center"/>
    </xf>
    <xf numFmtId="0" fontId="20" fillId="2" borderId="0" xfId="0" applyFont="1" applyFill="1" applyAlignment="1"/>
    <xf numFmtId="0" fontId="16" fillId="2" borderId="2" xfId="0" applyFont="1" applyFill="1" applyBorder="1" applyAlignment="1">
      <alignment horizontal="center" vertical="center"/>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23" fillId="2" borderId="0" xfId="1" applyFont="1" applyFill="1" applyAlignment="1" applyProtection="1">
      <alignment horizontal="left"/>
    </xf>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3" fontId="9" fillId="2" borderId="0" xfId="0" applyNumberFormat="1" applyFont="1" applyFill="1" applyBorder="1" applyAlignment="1">
      <alignment horizontal="center" vertical="center"/>
    </xf>
    <xf numFmtId="0" fontId="24" fillId="2" borderId="0" xfId="0" applyFont="1" applyFill="1"/>
    <xf numFmtId="0" fontId="9" fillId="2" borderId="0" xfId="0" applyFont="1" applyFill="1"/>
    <xf numFmtId="0" fontId="2" fillId="2" borderId="0" xfId="1" applyFill="1" applyAlignment="1" applyProtection="1"/>
    <xf numFmtId="3" fontId="30" fillId="0" borderId="1" xfId="0" applyNumberFormat="1" applyFont="1" applyBorder="1"/>
    <xf numFmtId="3" fontId="30" fillId="0" borderId="1" xfId="0" applyNumberFormat="1" applyFont="1" applyBorder="1" applyProtection="1">
      <protection locked="0"/>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4" fillId="2" borderId="0" xfId="0" applyFont="1" applyFill="1" applyBorder="1" applyAlignment="1">
      <alignment horizontal="right" vertical="center"/>
    </xf>
    <xf numFmtId="3" fontId="9" fillId="2" borderId="0" xfId="0" applyNumberFormat="1" applyFont="1" applyFill="1" applyBorder="1" applyAlignment="1">
      <alignment vertical="center"/>
    </xf>
    <xf numFmtId="3" fontId="17" fillId="2" borderId="0" xfId="0" applyNumberFormat="1" applyFont="1" applyFill="1" applyBorder="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0" fontId="9" fillId="2" borderId="0" xfId="0" applyNumberFormat="1" applyFont="1" applyFill="1" applyBorder="1" applyAlignment="1">
      <alignment vertical="center"/>
    </xf>
    <xf numFmtId="0" fontId="9" fillId="2" borderId="0" xfId="0"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Border="1" applyAlignment="1">
      <alignment horizontal="right" vertical="center"/>
    </xf>
    <xf numFmtId="1" fontId="17" fillId="2" borderId="9" xfId="0" applyNumberFormat="1" applyFont="1" applyFill="1" applyBorder="1" applyAlignment="1">
      <alignment horizontal="right" vertical="center"/>
    </xf>
    <xf numFmtId="3" fontId="17" fillId="2" borderId="9" xfId="0" applyNumberFormat="1" applyFont="1" applyFill="1" applyBorder="1" applyAlignment="1">
      <alignment horizontal="right" vertical="center"/>
    </xf>
    <xf numFmtId="0" fontId="9" fillId="2" borderId="0" xfId="0" applyFont="1" applyFill="1" applyBorder="1" applyAlignment="1">
      <alignment horizontal="right" vertical="center"/>
    </xf>
    <xf numFmtId="1" fontId="17" fillId="2" borderId="2" xfId="0" applyNumberFormat="1" applyFont="1" applyFill="1" applyBorder="1" applyAlignment="1">
      <alignment horizontal="right" vertical="center"/>
    </xf>
    <xf numFmtId="3" fontId="17" fillId="2" borderId="2" xfId="0" applyNumberFormat="1" applyFont="1" applyFill="1" applyBorder="1" applyAlignment="1">
      <alignment horizontal="right" vertical="center"/>
    </xf>
    <xf numFmtId="0" fontId="31"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14" fillId="2" borderId="0" xfId="0" applyNumberFormat="1" applyFont="1" applyFill="1" applyAlignment="1">
      <alignment horizontal="left" vertical="top" wrapText="1"/>
    </xf>
    <xf numFmtId="0" fontId="6" fillId="2" borderId="0" xfId="0" applyFont="1" applyFill="1" applyAlignment="1">
      <alignment vertical="top"/>
    </xf>
    <xf numFmtId="0" fontId="33" fillId="2" borderId="0" xfId="0" applyFont="1" applyFill="1" applyAlignment="1">
      <alignment vertical="center"/>
    </xf>
    <xf numFmtId="0" fontId="33" fillId="2" borderId="0" xfId="0" applyFont="1" applyFill="1"/>
    <xf numFmtId="0" fontId="3" fillId="2" borderId="0" xfId="0" applyNumberFormat="1" applyFont="1" applyFill="1" applyAlignment="1" applyProtection="1">
      <alignment horizontal="left" vertical="top" wrapText="1"/>
      <protection locked="0"/>
    </xf>
    <xf numFmtId="0" fontId="13" fillId="2" borderId="0" xfId="0" applyFont="1" applyFill="1"/>
    <xf numFmtId="0" fontId="9" fillId="2" borderId="0" xfId="0" applyFont="1" applyFill="1" applyAlignment="1">
      <alignment horizontal="left" vertical="top" wrapText="1"/>
    </xf>
    <xf numFmtId="0" fontId="14" fillId="2" borderId="0" xfId="0" applyFont="1" applyFill="1"/>
    <xf numFmtId="0" fontId="9" fillId="2" borderId="0" xfId="0" applyFont="1" applyFill="1" applyAlignment="1">
      <alignment vertical="top" wrapText="1"/>
    </xf>
    <xf numFmtId="0" fontId="14" fillId="2" borderId="0" xfId="0" quotePrefix="1" applyFont="1" applyFill="1" applyAlignment="1">
      <alignment horizontal="left"/>
    </xf>
    <xf numFmtId="0" fontId="34" fillId="2" borderId="0" xfId="0" applyFont="1" applyFill="1" applyAlignment="1">
      <alignment horizontal="left"/>
    </xf>
    <xf numFmtId="0" fontId="32" fillId="2" borderId="0" xfId="0" applyFont="1" applyFill="1" applyAlignment="1">
      <alignment vertical="top"/>
    </xf>
    <xf numFmtId="1" fontId="17" fillId="2" borderId="0" xfId="0" applyNumberFormat="1" applyFont="1" applyFill="1" applyBorder="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9" fillId="2" borderId="0" xfId="0" applyNumberFormat="1" applyFont="1" applyFill="1" applyBorder="1" applyAlignment="1">
      <alignment horizontal="right"/>
    </xf>
    <xf numFmtId="0" fontId="0" fillId="2" borderId="0" xfId="0" applyFill="1" applyAlignment="1"/>
    <xf numFmtId="3" fontId="1" fillId="2" borderId="0" xfId="0" applyNumberFormat="1" applyFont="1" applyFill="1" applyBorder="1" applyAlignment="1">
      <alignment horizontal="right" vertical="center"/>
    </xf>
    <xf numFmtId="0" fontId="14" fillId="2" borderId="0" xfId="0" applyNumberFormat="1" applyFont="1" applyFill="1" applyAlignment="1">
      <alignment horizontal="left" vertical="top" wrapText="1"/>
    </xf>
    <xf numFmtId="0" fontId="35" fillId="2" borderId="0" xfId="0" applyFont="1" applyFill="1" applyAlignment="1">
      <alignment horizontal="left"/>
    </xf>
    <xf numFmtId="0" fontId="32" fillId="2" borderId="0" xfId="0" applyFont="1" applyFill="1" applyAlignment="1">
      <alignment vertical="center"/>
    </xf>
    <xf numFmtId="0" fontId="1" fillId="2" borderId="0" xfId="0" applyFont="1" applyFill="1" applyBorder="1" applyAlignment="1">
      <alignment vertical="center"/>
    </xf>
    <xf numFmtId="0" fontId="36" fillId="2" borderId="0" xfId="0" applyFont="1" applyFill="1" applyAlignment="1"/>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8" fillId="2" borderId="0" xfId="0" applyFont="1" applyFill="1" applyBorder="1" applyAlignment="1">
      <alignment horizontal="right"/>
    </xf>
    <xf numFmtId="3" fontId="9" fillId="2" borderId="2" xfId="0" applyNumberFormat="1" applyFont="1" applyFill="1" applyBorder="1" applyAlignment="1">
      <alignment horizontal="right"/>
    </xf>
    <xf numFmtId="3" fontId="9" fillId="2" borderId="2" xfId="0" applyNumberFormat="1" applyFont="1" applyFill="1" applyBorder="1" applyAlignment="1">
      <alignment horizontal="center"/>
    </xf>
    <xf numFmtId="0" fontId="36" fillId="2" borderId="0" xfId="0" applyFont="1" applyFill="1"/>
    <xf numFmtId="3" fontId="37" fillId="2" borderId="0" xfId="0" applyNumberFormat="1" applyFont="1" applyFill="1" applyBorder="1" applyAlignment="1">
      <alignment horizontal="right" vertical="center"/>
    </xf>
    <xf numFmtId="3" fontId="37" fillId="2" borderId="0" xfId="0" applyNumberFormat="1" applyFont="1" applyFill="1" applyBorder="1" applyAlignment="1">
      <alignment horizontal="left" vertical="center"/>
    </xf>
    <xf numFmtId="0" fontId="9" fillId="2" borderId="0" xfId="0" applyFont="1" applyFill="1" applyBorder="1" applyAlignment="1">
      <alignment vertical="center"/>
    </xf>
    <xf numFmtId="0" fontId="38" fillId="3" borderId="0" xfId="0" applyFont="1" applyFill="1" applyAlignment="1">
      <alignment horizontal="center" vertical="center"/>
    </xf>
    <xf numFmtId="0" fontId="39" fillId="3"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15" fillId="2" borderId="0" xfId="0" applyFont="1" applyFill="1" applyAlignment="1">
      <alignment horizontal="center" vertical="top"/>
    </xf>
    <xf numFmtId="0" fontId="5" fillId="3" borderId="0" xfId="0" applyFont="1" applyFill="1" applyAlignment="1">
      <alignment horizontal="center" vertical="center"/>
    </xf>
    <xf numFmtId="0" fontId="0" fillId="2" borderId="0" xfId="0" applyFill="1" applyAlignment="1"/>
    <xf numFmtId="0" fontId="14" fillId="2" borderId="0" xfId="0" applyNumberFormat="1" applyFont="1" applyFill="1" applyAlignment="1">
      <alignment horizontal="left" vertical="center" wrapText="1"/>
    </xf>
    <xf numFmtId="0" fontId="0" fillId="0" borderId="0" xfId="0" applyAlignment="1"/>
    <xf numFmtId="0" fontId="14" fillId="2" borderId="0" xfId="0" applyNumberFormat="1" applyFont="1" applyFill="1" applyAlignment="1">
      <alignment horizontal="left" vertical="top" wrapText="1"/>
    </xf>
    <xf numFmtId="0" fontId="14" fillId="2" borderId="2" xfId="0" applyNumberFormat="1" applyFont="1" applyFill="1" applyBorder="1" applyAlignment="1">
      <alignment horizontal="lef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0" fillId="0" borderId="0" xfId="0" applyAlignment="1">
      <alignment vertical="top" wrapText="1"/>
    </xf>
    <xf numFmtId="0" fontId="11" fillId="2" borderId="0" xfId="0" applyFont="1" applyFill="1" applyAlignment="1">
      <alignment horizontal="center"/>
    </xf>
    <xf numFmtId="0" fontId="1" fillId="0" borderId="0" xfId="0" applyFont="1" applyAlignment="1">
      <alignment vertical="top" wrapText="1"/>
    </xf>
    <xf numFmtId="0" fontId="18" fillId="2" borderId="6"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8" xfId="0" applyFont="1" applyFill="1" applyBorder="1" applyAlignment="1">
      <alignment horizontal="center" vertical="center"/>
    </xf>
    <xf numFmtId="0" fontId="29" fillId="2" borderId="8" xfId="0" applyFont="1" applyFill="1" applyBorder="1" applyAlignment="1">
      <alignment horizontal="center" vertical="center"/>
    </xf>
    <xf numFmtId="0" fontId="18" fillId="0" borderId="8" xfId="0" applyFont="1" applyBorder="1" applyAlignment="1">
      <alignment horizontal="center" vertical="center"/>
    </xf>
    <xf numFmtId="0" fontId="9" fillId="2" borderId="8" xfId="0" applyFont="1" applyFill="1" applyBorder="1" applyAlignment="1">
      <alignment horizontal="center" vertical="center"/>
    </xf>
    <xf numFmtId="0" fontId="25" fillId="2" borderId="8" xfId="0" applyFont="1" applyFill="1" applyBorder="1" applyAlignment="1">
      <alignment horizontal="center" vertical="center"/>
    </xf>
    <xf numFmtId="0" fontId="0" fillId="0" borderId="8" xfId="0" applyBorder="1" applyAlignment="1">
      <alignment horizontal="center" vertical="center"/>
    </xf>
    <xf numFmtId="0" fontId="28" fillId="2" borderId="8" xfId="0" applyFont="1" applyFill="1" applyBorder="1" applyAlignment="1">
      <alignment horizontal="center" vertical="center" wrapText="1"/>
    </xf>
    <xf numFmtId="0" fontId="18" fillId="0" borderId="8" xfId="0" applyFont="1" applyBorder="1" applyAlignment="1">
      <alignment vertical="center"/>
    </xf>
    <xf numFmtId="0" fontId="9" fillId="2" borderId="8" xfId="0" applyFont="1" applyFill="1" applyBorder="1" applyAlignment="1">
      <alignment horizontal="center" vertical="center" wrapText="1"/>
    </xf>
    <xf numFmtId="0" fontId="0" fillId="0" borderId="8" xfId="0" applyBorder="1" applyAlignment="1">
      <alignment vertical="center"/>
    </xf>
    <xf numFmtId="0" fontId="0" fillId="0" borderId="8" xfId="0" applyBorder="1" applyAlignment="1">
      <alignment horizontal="center" vertical="center" wrapText="1"/>
    </xf>
    <xf numFmtId="0" fontId="27" fillId="2" borderId="2" xfId="0" applyFont="1" applyFill="1" applyBorder="1" applyAlignment="1">
      <alignment horizontal="center" vertical="center" wrapText="1"/>
    </xf>
    <xf numFmtId="0" fontId="0" fillId="0" borderId="2" xfId="0" applyBorder="1" applyAlignment="1">
      <alignment vertical="center"/>
    </xf>
    <xf numFmtId="0" fontId="28" fillId="2" borderId="8" xfId="0" applyFont="1" applyFill="1" applyBorder="1" applyAlignment="1">
      <alignment horizontal="center" vertical="center"/>
    </xf>
    <xf numFmtId="0" fontId="9" fillId="2" borderId="2"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18" fillId="0" borderId="2" xfId="0" applyFont="1" applyBorder="1" applyAlignment="1">
      <alignment vertical="center"/>
    </xf>
    <xf numFmtId="0" fontId="18"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18" fillId="2" borderId="8" xfId="0" applyFont="1" applyFill="1" applyBorder="1" applyAlignment="1">
      <alignment horizontal="center" vertical="center" wrapText="1"/>
    </xf>
    <xf numFmtId="0" fontId="18" fillId="0" borderId="8" xfId="0" applyFont="1" applyBorder="1" applyAlignment="1">
      <alignment horizontal="center" vertical="center" wrapText="1"/>
    </xf>
    <xf numFmtId="0" fontId="9" fillId="2" borderId="6" xfId="0" applyFont="1" applyFill="1" applyBorder="1" applyAlignment="1">
      <alignment horizontal="center" vertical="center"/>
    </xf>
    <xf numFmtId="0" fontId="27" fillId="2" borderId="8" xfId="0" applyFont="1" applyFill="1" applyBorder="1" applyAlignment="1">
      <alignment horizontal="center" vertical="center"/>
    </xf>
    <xf numFmtId="0" fontId="16"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9" fillId="2" borderId="0" xfId="0" applyFont="1" applyFill="1" applyBorder="1" applyAlignment="1">
      <alignment vertical="center"/>
    </xf>
    <xf numFmtId="0" fontId="11"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1" fillId="2" borderId="0" xfId="0" applyFont="1" applyFill="1" applyBorder="1" applyAlignment="1">
      <alignment horizontal="right" vertical="center"/>
    </xf>
    <xf numFmtId="0" fontId="26" fillId="2" borderId="0" xfId="0" applyFont="1" applyFill="1" applyBorder="1" applyAlignment="1">
      <alignment horizontal="right"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xf>
  </cellXfs>
  <cellStyles count="4">
    <cellStyle name="Hyperlänk" xfId="1" builtinId="8"/>
    <cellStyle name="Normal" xfId="0" builtinId="0"/>
    <cellStyle name="Normal 2" xfId="2"/>
    <cellStyle name="Procent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lang val="sv-SE"/>
  <c:chart>
    <c:plotArea>
      <c:layout>
        <c:manualLayout>
          <c:layoutTarget val="inner"/>
          <c:xMode val="edge"/>
          <c:yMode val="edge"/>
          <c:x val="5.8333333333333778E-2"/>
          <c:y val="0.11467116357504216"/>
          <c:w val="0.86412902334576813"/>
          <c:h val="0.72512647554806164"/>
        </c:manualLayout>
      </c:layout>
      <c:barChart>
        <c:barDir val="col"/>
        <c:grouping val="clustered"/>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cat>
            <c:strRef>
              <c:f>'-RÅDATA_KVARTAL-'!$A$31:$A$47</c:f>
              <c:strCache>
                <c:ptCount val="17"/>
                <c:pt idx="0">
                  <c:v>2009 Kvartal 4</c:v>
                </c:pt>
                <c:pt idx="1">
                  <c:v>2010 Kvartal 1</c:v>
                </c:pt>
                <c:pt idx="2">
                  <c:v>2010 Kvartal 2</c:v>
                </c:pt>
                <c:pt idx="3">
                  <c:v>2010 Kvartal 3</c:v>
                </c:pt>
                <c:pt idx="4">
                  <c:v>2010 Kvartal 4</c:v>
                </c:pt>
                <c:pt idx="5">
                  <c:v>2011 Kvartal 1</c:v>
                </c:pt>
                <c:pt idx="6">
                  <c:v>2011 Kvartal 2</c:v>
                </c:pt>
                <c:pt idx="7">
                  <c:v>2011 Kvartal 3</c:v>
                </c:pt>
                <c:pt idx="8">
                  <c:v>2011 Kvartal 4</c:v>
                </c:pt>
                <c:pt idx="9">
                  <c:v>2012 Kvartal 1</c:v>
                </c:pt>
                <c:pt idx="10">
                  <c:v>2012 Kvartal 2</c:v>
                </c:pt>
                <c:pt idx="11">
                  <c:v>2012 Kvartal 3</c:v>
                </c:pt>
                <c:pt idx="12">
                  <c:v>2012 Kvartal 4</c:v>
                </c:pt>
                <c:pt idx="13">
                  <c:v>2013 Kvartal 1</c:v>
                </c:pt>
                <c:pt idx="14">
                  <c:v>2013 Kvartal 2</c:v>
                </c:pt>
                <c:pt idx="15">
                  <c:v>2013 Kvartal 3</c:v>
                </c:pt>
                <c:pt idx="16">
                  <c:v>2013 Kvartal 4</c:v>
                </c:pt>
              </c:strCache>
            </c:strRef>
          </c:cat>
          <c:val>
            <c:numRef>
              <c:f>'-RÅDATA_KVARTAL-'!$H$31:$H$47</c:f>
              <c:numCache>
                <c:formatCode>#,##0</c:formatCode>
                <c:ptCount val="17"/>
                <c:pt idx="0">
                  <c:v>46.861242799638994</c:v>
                </c:pt>
                <c:pt idx="1">
                  <c:v>43.925039349061286</c:v>
                </c:pt>
                <c:pt idx="2">
                  <c:v>45.004556646937878</c:v>
                </c:pt>
                <c:pt idx="3">
                  <c:v>43.026455428589351</c:v>
                </c:pt>
                <c:pt idx="4">
                  <c:v>47.386706905671652</c:v>
                </c:pt>
                <c:pt idx="5">
                  <c:v>45.979371815083326</c:v>
                </c:pt>
                <c:pt idx="6">
                  <c:v>46.664152184058388</c:v>
                </c:pt>
                <c:pt idx="7">
                  <c:v>45.658277731005491</c:v>
                </c:pt>
                <c:pt idx="8">
                  <c:v>48.75295605187943</c:v>
                </c:pt>
                <c:pt idx="9">
                  <c:v>48.213810622995233</c:v>
                </c:pt>
                <c:pt idx="10">
                  <c:v>48.25033275387068</c:v>
                </c:pt>
                <c:pt idx="11">
                  <c:v>46.214981386504512</c:v>
                </c:pt>
                <c:pt idx="12">
                  <c:v>50.483969799049419</c:v>
                </c:pt>
                <c:pt idx="13">
                  <c:v>49.58761574243934</c:v>
                </c:pt>
                <c:pt idx="14">
                  <c:v>50.751368787791115</c:v>
                </c:pt>
                <c:pt idx="15">
                  <c:v>48.47236703993628</c:v>
                </c:pt>
                <c:pt idx="16">
                  <c:v>52.438955764540864</c:v>
                </c:pt>
              </c:numCache>
            </c:numRef>
          </c:val>
        </c:ser>
        <c:dLbls/>
        <c:axId val="210621184"/>
        <c:axId val="210622720"/>
      </c:barChart>
      <c:lineChart>
        <c:grouping val="standard"/>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'-RÅDATA_KVARTAL-'!$A$31:$A$47</c:f>
              <c:strCache>
                <c:ptCount val="17"/>
                <c:pt idx="0">
                  <c:v>2009 Kvartal 4</c:v>
                </c:pt>
                <c:pt idx="1">
                  <c:v>2010 Kvartal 1</c:v>
                </c:pt>
                <c:pt idx="2">
                  <c:v>2010 Kvartal 2</c:v>
                </c:pt>
                <c:pt idx="3">
                  <c:v>2010 Kvartal 3</c:v>
                </c:pt>
                <c:pt idx="4">
                  <c:v>2010 Kvartal 4</c:v>
                </c:pt>
                <c:pt idx="5">
                  <c:v>2011 Kvartal 1</c:v>
                </c:pt>
                <c:pt idx="6">
                  <c:v>2011 Kvartal 2</c:v>
                </c:pt>
                <c:pt idx="7">
                  <c:v>2011 Kvartal 3</c:v>
                </c:pt>
                <c:pt idx="8">
                  <c:v>2011 Kvartal 4</c:v>
                </c:pt>
                <c:pt idx="9">
                  <c:v>2012 Kvartal 1</c:v>
                </c:pt>
                <c:pt idx="10">
                  <c:v>2012 Kvartal 2</c:v>
                </c:pt>
                <c:pt idx="11">
                  <c:v>2012 Kvartal 3</c:v>
                </c:pt>
                <c:pt idx="12">
                  <c:v>2012 Kvartal 4</c:v>
                </c:pt>
                <c:pt idx="13">
                  <c:v>2013 Kvartal 1</c:v>
                </c:pt>
                <c:pt idx="14">
                  <c:v>2013 Kvartal 2</c:v>
                </c:pt>
                <c:pt idx="15">
                  <c:v>2013 Kvartal 3</c:v>
                </c:pt>
                <c:pt idx="16">
                  <c:v>2013 Kvartal 4</c:v>
                </c:pt>
              </c:strCache>
            </c:strRef>
          </c:cat>
          <c:val>
            <c:numRef>
              <c:f>'-RÅDATA_KVARTAL-'!$V$31:$V$47</c:f>
              <c:numCache>
                <c:formatCode>#,##0</c:formatCode>
                <c:ptCount val="17"/>
                <c:pt idx="0">
                  <c:v>179.09519654620883</c:v>
                </c:pt>
                <c:pt idx="1">
                  <c:v>177.62578795819323</c:v>
                </c:pt>
                <c:pt idx="2">
                  <c:v>177.43037652874403</c:v>
                </c:pt>
                <c:pt idx="3">
                  <c:v>178.81729422422751</c:v>
                </c:pt>
                <c:pt idx="4">
                  <c:v>179.34275833026015</c:v>
                </c:pt>
                <c:pt idx="5">
                  <c:v>181.39709079628221</c:v>
                </c:pt>
                <c:pt idx="6">
                  <c:v>183.05668633340272</c:v>
                </c:pt>
                <c:pt idx="7">
                  <c:v>185.68850863581886</c:v>
                </c:pt>
                <c:pt idx="8">
                  <c:v>187.05475778202663</c:v>
                </c:pt>
                <c:pt idx="9">
                  <c:v>189.28919658993854</c:v>
                </c:pt>
                <c:pt idx="10">
                  <c:v>190.87537715975083</c:v>
                </c:pt>
                <c:pt idx="11">
                  <c:v>191.43208081524986</c:v>
                </c:pt>
                <c:pt idx="12">
                  <c:v>193.16309456241984</c:v>
                </c:pt>
                <c:pt idx="13">
                  <c:v>194.53689968186396</c:v>
                </c:pt>
                <c:pt idx="14">
                  <c:v>197.03793571578439</c:v>
                </c:pt>
                <c:pt idx="15">
                  <c:v>199.29532136921614</c:v>
                </c:pt>
                <c:pt idx="16">
                  <c:v>201.2503073347076</c:v>
                </c:pt>
              </c:numCache>
            </c:numRef>
          </c:val>
        </c:ser>
        <c:dLbls/>
        <c:marker val="1"/>
        <c:axId val="209663872"/>
        <c:axId val="209662336"/>
      </c:lineChart>
      <c:catAx>
        <c:axId val="210621184"/>
        <c:scaling>
          <c:orientation val="minMax"/>
        </c:scaling>
        <c:axPos val="b"/>
        <c:numFmt formatCode="General"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10622720"/>
        <c:crosses val="autoZero"/>
        <c:lblAlgn val="ctr"/>
        <c:lblOffset val="100"/>
        <c:tickLblSkip val="1"/>
        <c:tickMarkSkip val="1"/>
      </c:catAx>
      <c:valAx>
        <c:axId val="210622720"/>
        <c:scaling>
          <c:orientation val="minMax"/>
          <c:max val="60"/>
        </c:scaling>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89"/>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10621184"/>
        <c:crosses val="autoZero"/>
        <c:crossBetween val="between"/>
      </c:valAx>
      <c:valAx>
        <c:axId val="209662336"/>
        <c:scaling>
          <c:orientation val="minMax"/>
          <c:max val="240"/>
        </c:scaling>
        <c:axPos val="r"/>
        <c:numFmt formatCode="#,##0" sourceLinked="1"/>
        <c:tickLblPos val="nextTo"/>
        <c:crossAx val="209663872"/>
        <c:crosses val="max"/>
        <c:crossBetween val="between"/>
        <c:majorUnit val="40"/>
      </c:valAx>
      <c:catAx>
        <c:axId val="209663872"/>
        <c:scaling>
          <c:orientation val="minMax"/>
        </c:scaling>
        <c:delete val="1"/>
        <c:axPos val="b"/>
        <c:numFmt formatCode="General" sourceLinked="1"/>
        <c:tickLblPos val="none"/>
        <c:crossAx val="209662336"/>
        <c:crosses val="autoZero"/>
        <c:lblAlgn val="ctr"/>
        <c:lblOffset val="100"/>
      </c:catAx>
      <c:spPr>
        <a:noFill/>
        <a:ln w="12700">
          <a:solidFill>
            <a:srgbClr val="808080"/>
          </a:solidFill>
          <a:prstDash val="solid"/>
        </a:ln>
      </c:spPr>
    </c:plotArea>
    <c:legend>
      <c:legendPos val="b"/>
      <c:txPr>
        <a:bodyPr/>
        <a:lstStyle/>
        <a:p>
          <a:pPr>
            <a:defRPr sz="920" b="0" i="0" u="none" strike="noStrike" baseline="0">
              <a:solidFill>
                <a:srgbClr val="000000"/>
              </a:solidFill>
              <a:latin typeface="Arial"/>
              <a:ea typeface="Arial"/>
              <a:cs typeface="Arial"/>
            </a:defRPr>
          </a:pPr>
          <a:endParaRPr lang="sv-SE"/>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24" l="0.70866141732283816" r="0.70866141732283816" t="0.74803149606299524" header="0.31496062992126284" footer="0.31496062992126284"/>
    <c:pageSetup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sv-SE"/>
  <c:chart>
    <c:plotArea>
      <c:layout>
        <c:manualLayout>
          <c:layoutTarget val="inner"/>
          <c:xMode val="edge"/>
          <c:yMode val="edge"/>
          <c:x val="7.8593588417786964E-2"/>
          <c:y val="0.14576271186440767"/>
          <c:w val="0.83660806618408123"/>
          <c:h val="0.66779661016950054"/>
        </c:manualLayout>
      </c:layout>
      <c:barChart>
        <c:barDir val="col"/>
        <c:grouping val="clustered"/>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cat>
            <c:strRef>
              <c:f>'-RÅDATA_KVARTAL-'!$A$31:$A$47</c:f>
              <c:strCache>
                <c:ptCount val="17"/>
                <c:pt idx="0">
                  <c:v>2009 Kvartal 4</c:v>
                </c:pt>
                <c:pt idx="1">
                  <c:v>2010 Kvartal 1</c:v>
                </c:pt>
                <c:pt idx="2">
                  <c:v>2010 Kvartal 2</c:v>
                </c:pt>
                <c:pt idx="3">
                  <c:v>2010 Kvartal 3</c:v>
                </c:pt>
                <c:pt idx="4">
                  <c:v>2010 Kvartal 4</c:v>
                </c:pt>
                <c:pt idx="5">
                  <c:v>2011 Kvartal 1</c:v>
                </c:pt>
                <c:pt idx="6">
                  <c:v>2011 Kvartal 2</c:v>
                </c:pt>
                <c:pt idx="7">
                  <c:v>2011 Kvartal 3</c:v>
                </c:pt>
                <c:pt idx="8">
                  <c:v>2011 Kvartal 4</c:v>
                </c:pt>
                <c:pt idx="9">
                  <c:v>2012 Kvartal 1</c:v>
                </c:pt>
                <c:pt idx="10">
                  <c:v>2012 Kvartal 2</c:v>
                </c:pt>
                <c:pt idx="11">
                  <c:v>2012 Kvartal 3</c:v>
                </c:pt>
                <c:pt idx="12">
                  <c:v>2012 Kvartal 4</c:v>
                </c:pt>
                <c:pt idx="13">
                  <c:v>2013 Kvartal 1</c:v>
                </c:pt>
                <c:pt idx="14">
                  <c:v>2013 Kvartal 2</c:v>
                </c:pt>
                <c:pt idx="15">
                  <c:v>2013 Kvartal 3</c:v>
                </c:pt>
                <c:pt idx="16">
                  <c:v>2013 Kvartal 4</c:v>
                </c:pt>
              </c:strCache>
            </c:strRef>
          </c:cat>
          <c:val>
            <c:numRef>
              <c:f>'-RÅDATA_KVARTAL-'!$K$31:$K$47</c:f>
              <c:numCache>
                <c:formatCode>#,##0</c:formatCode>
                <c:ptCount val="17"/>
                <c:pt idx="0">
                  <c:v>2106.3125485492124</c:v>
                </c:pt>
                <c:pt idx="1">
                  <c:v>2032.9236872968199</c:v>
                </c:pt>
                <c:pt idx="2">
                  <c:v>2184.92322990612</c:v>
                </c:pt>
                <c:pt idx="3">
                  <c:v>2198.4664630276056</c:v>
                </c:pt>
                <c:pt idx="4">
                  <c:v>2219.2250677171514</c:v>
                </c:pt>
                <c:pt idx="5">
                  <c:v>2168.1706907869425</c:v>
                </c:pt>
                <c:pt idx="6">
                  <c:v>2137.9698107850081</c:v>
                </c:pt>
                <c:pt idx="7">
                  <c:v>2113.1054858339744</c:v>
                </c:pt>
                <c:pt idx="8">
                  <c:v>1995.8973190855822</c:v>
                </c:pt>
                <c:pt idx="9">
                  <c:v>2114.2250969202482</c:v>
                </c:pt>
                <c:pt idx="10">
                  <c:v>1932.9873415942495</c:v>
                </c:pt>
                <c:pt idx="11">
                  <c:v>2020.0997005104589</c:v>
                </c:pt>
                <c:pt idx="12">
                  <c:v>2053.7221332628606</c:v>
                </c:pt>
                <c:pt idx="13">
                  <c:v>1873.8046260989888</c:v>
                </c:pt>
                <c:pt idx="14">
                  <c:v>1862.4289019552996</c:v>
                </c:pt>
                <c:pt idx="15">
                  <c:v>1796.7992244449595</c:v>
                </c:pt>
                <c:pt idx="16">
                  <c:v>2072.1196986864566</c:v>
                </c:pt>
              </c:numCache>
            </c:numRef>
          </c:val>
        </c:ser>
        <c:dLbls/>
        <c:axId val="212837120"/>
        <c:axId val="212838656"/>
      </c:barChart>
      <c:lineChart>
        <c:grouping val="standard"/>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'-RÅDATA_KVARTAL-'!$A$31:$A$47</c:f>
              <c:strCache>
                <c:ptCount val="17"/>
                <c:pt idx="0">
                  <c:v>2009 Kvartal 4</c:v>
                </c:pt>
                <c:pt idx="1">
                  <c:v>2010 Kvartal 1</c:v>
                </c:pt>
                <c:pt idx="2">
                  <c:v>2010 Kvartal 2</c:v>
                </c:pt>
                <c:pt idx="3">
                  <c:v>2010 Kvartal 3</c:v>
                </c:pt>
                <c:pt idx="4">
                  <c:v>2010 Kvartal 4</c:v>
                </c:pt>
                <c:pt idx="5">
                  <c:v>2011 Kvartal 1</c:v>
                </c:pt>
                <c:pt idx="6">
                  <c:v>2011 Kvartal 2</c:v>
                </c:pt>
                <c:pt idx="7">
                  <c:v>2011 Kvartal 3</c:v>
                </c:pt>
                <c:pt idx="8">
                  <c:v>2011 Kvartal 4</c:v>
                </c:pt>
                <c:pt idx="9">
                  <c:v>2012 Kvartal 1</c:v>
                </c:pt>
                <c:pt idx="10">
                  <c:v>2012 Kvartal 2</c:v>
                </c:pt>
                <c:pt idx="11">
                  <c:v>2012 Kvartal 3</c:v>
                </c:pt>
                <c:pt idx="12">
                  <c:v>2012 Kvartal 4</c:v>
                </c:pt>
                <c:pt idx="13">
                  <c:v>2013 Kvartal 1</c:v>
                </c:pt>
                <c:pt idx="14">
                  <c:v>2013 Kvartal 2</c:v>
                </c:pt>
                <c:pt idx="15">
                  <c:v>2013 Kvartal 3</c:v>
                </c:pt>
                <c:pt idx="16">
                  <c:v>2013 Kvartal 4</c:v>
                </c:pt>
              </c:strCache>
            </c:strRef>
          </c:cat>
          <c:val>
            <c:numRef>
              <c:f>'-RÅDATA_KVARTAL-'!$Y$31:$Y$47</c:f>
              <c:numCache>
                <c:formatCode>#,##0</c:formatCode>
                <c:ptCount val="17"/>
                <c:pt idx="0">
                  <c:v>7212.6283920365859</c:v>
                </c:pt>
                <c:pt idx="1">
                  <c:v>7799.2871549790962</c:v>
                </c:pt>
                <c:pt idx="2">
                  <c:v>8262.3899501351352</c:v>
                </c:pt>
                <c:pt idx="3">
                  <c:v>8522.6259287797584</c:v>
                </c:pt>
                <c:pt idx="4">
                  <c:v>8635.5384479476961</c:v>
                </c:pt>
                <c:pt idx="5">
                  <c:v>8770.7854514378196</c:v>
                </c:pt>
                <c:pt idx="6">
                  <c:v>8723.8320323167063</c:v>
                </c:pt>
                <c:pt idx="7">
                  <c:v>8638.4710551230764</c:v>
                </c:pt>
                <c:pt idx="8">
                  <c:v>8415.1433064915072</c:v>
                </c:pt>
                <c:pt idx="9">
                  <c:v>8361.197712624813</c:v>
                </c:pt>
                <c:pt idx="10">
                  <c:v>8156.2152434340551</c:v>
                </c:pt>
                <c:pt idx="11">
                  <c:v>8063.2094581105384</c:v>
                </c:pt>
                <c:pt idx="12">
                  <c:v>8121.0342722878177</c:v>
                </c:pt>
                <c:pt idx="13">
                  <c:v>7880.6138014665576</c:v>
                </c:pt>
                <c:pt idx="14">
                  <c:v>7810.0553618276081</c:v>
                </c:pt>
                <c:pt idx="15">
                  <c:v>7586.7548857621086</c:v>
                </c:pt>
                <c:pt idx="16">
                  <c:v>7605.1524511857042</c:v>
                </c:pt>
              </c:numCache>
            </c:numRef>
          </c:val>
        </c:ser>
        <c:dLbls/>
        <c:marker val="1"/>
        <c:axId val="212869504"/>
        <c:axId val="212871040"/>
      </c:lineChart>
      <c:catAx>
        <c:axId val="212837120"/>
        <c:scaling>
          <c:orientation val="minMax"/>
        </c:scaling>
        <c:axPos val="b"/>
        <c:numFmt formatCode="General"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12838656"/>
        <c:crosses val="autoZero"/>
        <c:lblAlgn val="ctr"/>
        <c:lblOffset val="100"/>
        <c:tickLblSkip val="1"/>
        <c:tickMarkSkip val="1"/>
      </c:catAx>
      <c:valAx>
        <c:axId val="212838656"/>
        <c:scaling>
          <c:orientation val="minMax"/>
          <c:max val="3000"/>
        </c:scaling>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tonkilometer  / million tonne-kilometres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2388746903823123E-3"/>
              <c:y val="0.33954802259887157"/>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12837120"/>
        <c:crosses val="autoZero"/>
        <c:crossBetween val="between"/>
      </c:valAx>
      <c:catAx>
        <c:axId val="212869504"/>
        <c:scaling>
          <c:orientation val="minMax"/>
        </c:scaling>
        <c:delete val="1"/>
        <c:axPos val="b"/>
        <c:numFmt formatCode="General" sourceLinked="1"/>
        <c:tickLblPos val="none"/>
        <c:crossAx val="212871040"/>
        <c:crosses val="autoZero"/>
        <c:lblAlgn val="ctr"/>
        <c:lblOffset val="100"/>
      </c:catAx>
      <c:valAx>
        <c:axId val="212871040"/>
        <c:scaling>
          <c:orientation val="minMax"/>
          <c:max val="12000"/>
          <c:min val="0"/>
        </c:scaling>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tonkilometer  / million tonne-kilometres</a:t>
                </a:r>
              </a:p>
            </c:rich>
          </c:tx>
          <c:layout>
            <c:manualLayout>
              <c:xMode val="edge"/>
              <c:yMode val="edge"/>
              <c:x val="0.95966908451640565"/>
              <c:y val="0.23163841807909621"/>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12869504"/>
        <c:crosses val="max"/>
        <c:crossBetween val="between"/>
        <c:majorUnit val="2000"/>
      </c:valAx>
      <c:spPr>
        <a:noFill/>
        <a:ln w="12700">
          <a:solidFill>
            <a:srgbClr val="808080"/>
          </a:solidFill>
          <a:prstDash val="solid"/>
        </a:ln>
      </c:spPr>
    </c:plotArea>
    <c:legend>
      <c:legendPos val="b"/>
      <c:txPr>
        <a:bodyPr/>
        <a:lstStyle/>
        <a:p>
          <a:pPr>
            <a:defRPr sz="920" b="0" i="0" u="none" strike="noStrike" baseline="0">
              <a:solidFill>
                <a:srgbClr val="000000"/>
              </a:solidFill>
              <a:latin typeface="Arial"/>
              <a:ea typeface="Arial"/>
              <a:cs typeface="Arial"/>
            </a:defRPr>
          </a:pPr>
          <a:endParaRPr lang="sv-SE"/>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61" footer="0.31496062992126261"/>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sv-SE"/>
  <c:chart>
    <c:plotArea>
      <c:layout>
        <c:manualLayout>
          <c:layoutTarget val="inner"/>
          <c:xMode val="edge"/>
          <c:yMode val="edge"/>
          <c:x val="8.7781110694496511E-2"/>
          <c:y val="0.15795390668915121"/>
          <c:w val="0.80057867766529478"/>
          <c:h val="0.6897133220910624"/>
        </c:manualLayout>
      </c:layout>
      <c:barChart>
        <c:barDir val="col"/>
        <c:grouping val="clustered"/>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cat>
            <c:strRef>
              <c:f>'-RÅDATA_KVARTAL-'!$A$31:$A$47</c:f>
              <c:strCache>
                <c:ptCount val="17"/>
                <c:pt idx="0">
                  <c:v>2009 Kvartal 4</c:v>
                </c:pt>
                <c:pt idx="1">
                  <c:v>2010 Kvartal 1</c:v>
                </c:pt>
                <c:pt idx="2">
                  <c:v>2010 Kvartal 2</c:v>
                </c:pt>
                <c:pt idx="3">
                  <c:v>2010 Kvartal 3</c:v>
                </c:pt>
                <c:pt idx="4">
                  <c:v>2010 Kvartal 4</c:v>
                </c:pt>
                <c:pt idx="5">
                  <c:v>2011 Kvartal 1</c:v>
                </c:pt>
                <c:pt idx="6">
                  <c:v>2011 Kvartal 2</c:v>
                </c:pt>
                <c:pt idx="7">
                  <c:v>2011 Kvartal 3</c:v>
                </c:pt>
                <c:pt idx="8">
                  <c:v>2011 Kvartal 4</c:v>
                </c:pt>
                <c:pt idx="9">
                  <c:v>2012 Kvartal 1</c:v>
                </c:pt>
                <c:pt idx="10">
                  <c:v>2012 Kvartal 2</c:v>
                </c:pt>
                <c:pt idx="11">
                  <c:v>2012 Kvartal 3</c:v>
                </c:pt>
                <c:pt idx="12">
                  <c:v>2012 Kvartal 4</c:v>
                </c:pt>
                <c:pt idx="13">
                  <c:v>2013 Kvartal 1</c:v>
                </c:pt>
                <c:pt idx="14">
                  <c:v>2013 Kvartal 2</c:v>
                </c:pt>
                <c:pt idx="15">
                  <c:v>2013 Kvartal 3</c:v>
                </c:pt>
                <c:pt idx="16">
                  <c:v>2013 Kvartal 4</c:v>
                </c:pt>
              </c:strCache>
            </c:strRef>
          </c:cat>
          <c:val>
            <c:numRef>
              <c:f>'-RÅDATA_KVARTAL-'!$I$31:$I$47</c:f>
              <c:numCache>
                <c:formatCode>#,##0</c:formatCode>
                <c:ptCount val="17"/>
                <c:pt idx="0">
                  <c:v>2952.7594028107756</c:v>
                </c:pt>
                <c:pt idx="1">
                  <c:v>2664.4959439233849</c:v>
                </c:pt>
                <c:pt idx="2">
                  <c:v>2842.1449956940164</c:v>
                </c:pt>
                <c:pt idx="3">
                  <c:v>2739.2657402810992</c:v>
                </c:pt>
                <c:pt idx="4">
                  <c:v>2909.5086891014998</c:v>
                </c:pt>
                <c:pt idx="5">
                  <c:v>2738.515246655274</c:v>
                </c:pt>
                <c:pt idx="6">
                  <c:v>2867.1148942773552</c:v>
                </c:pt>
                <c:pt idx="7">
                  <c:v>2817.7336484402344</c:v>
                </c:pt>
                <c:pt idx="8">
                  <c:v>2955.1125546413941</c:v>
                </c:pt>
                <c:pt idx="9">
                  <c:v>2874.329893388247</c:v>
                </c:pt>
                <c:pt idx="10">
                  <c:v>2939.7765651112804</c:v>
                </c:pt>
                <c:pt idx="11">
                  <c:v>2900.6382680223733</c:v>
                </c:pt>
                <c:pt idx="12">
                  <c:v>3077.393279668644</c:v>
                </c:pt>
                <c:pt idx="13">
                  <c:v>2899.2928092450688</c:v>
                </c:pt>
                <c:pt idx="14">
                  <c:v>3016.7218528499575</c:v>
                </c:pt>
                <c:pt idx="15">
                  <c:v>2932.7509734960508</c:v>
                </c:pt>
                <c:pt idx="16">
                  <c:v>2993.4728878626452</c:v>
                </c:pt>
              </c:numCache>
            </c:numRef>
          </c:val>
        </c:ser>
        <c:dLbls/>
        <c:axId val="210837888"/>
        <c:axId val="210839424"/>
      </c:barChart>
      <c:lineChart>
        <c:grouping val="standard"/>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'-RÅDATA_KVARTAL-'!$A$31:$A$47</c:f>
              <c:strCache>
                <c:ptCount val="17"/>
                <c:pt idx="0">
                  <c:v>2009 Kvartal 4</c:v>
                </c:pt>
                <c:pt idx="1">
                  <c:v>2010 Kvartal 1</c:v>
                </c:pt>
                <c:pt idx="2">
                  <c:v>2010 Kvartal 2</c:v>
                </c:pt>
                <c:pt idx="3">
                  <c:v>2010 Kvartal 3</c:v>
                </c:pt>
                <c:pt idx="4">
                  <c:v>2010 Kvartal 4</c:v>
                </c:pt>
                <c:pt idx="5">
                  <c:v>2011 Kvartal 1</c:v>
                </c:pt>
                <c:pt idx="6">
                  <c:v>2011 Kvartal 2</c:v>
                </c:pt>
                <c:pt idx="7">
                  <c:v>2011 Kvartal 3</c:v>
                </c:pt>
                <c:pt idx="8">
                  <c:v>2011 Kvartal 4</c:v>
                </c:pt>
                <c:pt idx="9">
                  <c:v>2012 Kvartal 1</c:v>
                </c:pt>
                <c:pt idx="10">
                  <c:v>2012 Kvartal 2</c:v>
                </c:pt>
                <c:pt idx="11">
                  <c:v>2012 Kvartal 3</c:v>
                </c:pt>
                <c:pt idx="12">
                  <c:v>2012 Kvartal 4</c:v>
                </c:pt>
                <c:pt idx="13">
                  <c:v>2013 Kvartal 1</c:v>
                </c:pt>
                <c:pt idx="14">
                  <c:v>2013 Kvartal 2</c:v>
                </c:pt>
                <c:pt idx="15">
                  <c:v>2013 Kvartal 3</c:v>
                </c:pt>
                <c:pt idx="16">
                  <c:v>2013 Kvartal 4</c:v>
                </c:pt>
              </c:strCache>
            </c:strRef>
          </c:cat>
          <c:val>
            <c:numRef>
              <c:f>'-RÅDATA_KVARTAL-'!$W$31:$W$47</c:f>
              <c:numCache>
                <c:formatCode>#,##0</c:formatCode>
                <c:ptCount val="17"/>
                <c:pt idx="0">
                  <c:v>11321.333488000002</c:v>
                </c:pt>
                <c:pt idx="1">
                  <c:v>11177.18615322085</c:v>
                </c:pt>
                <c:pt idx="2">
                  <c:v>11181.34461204816</c:v>
                </c:pt>
                <c:pt idx="3">
                  <c:v>11198.666082709275</c:v>
                </c:pt>
                <c:pt idx="4">
                  <c:v>11155.415369</c:v>
                </c:pt>
                <c:pt idx="5">
                  <c:v>11229.434671731889</c:v>
                </c:pt>
                <c:pt idx="6">
                  <c:v>11254.40457031523</c:v>
                </c:pt>
                <c:pt idx="7">
                  <c:v>11332.872478474363</c:v>
                </c:pt>
                <c:pt idx="8">
                  <c:v>11378.47634401426</c:v>
                </c:pt>
                <c:pt idx="9">
                  <c:v>11514.290990747231</c:v>
                </c:pt>
                <c:pt idx="10">
                  <c:v>11586.952661581156</c:v>
                </c:pt>
                <c:pt idx="11">
                  <c:v>11669.857281163295</c:v>
                </c:pt>
                <c:pt idx="12">
                  <c:v>11792.138006190546</c:v>
                </c:pt>
                <c:pt idx="13">
                  <c:v>11817.100922047366</c:v>
                </c:pt>
                <c:pt idx="14">
                  <c:v>11894.046209786044</c:v>
                </c:pt>
                <c:pt idx="15">
                  <c:v>11926.158915259723</c:v>
                </c:pt>
                <c:pt idx="16">
                  <c:v>11842.238523453721</c:v>
                </c:pt>
              </c:numCache>
            </c:numRef>
          </c:val>
        </c:ser>
        <c:dLbls/>
        <c:marker val="1"/>
        <c:axId val="210862080"/>
        <c:axId val="210863616"/>
      </c:lineChart>
      <c:catAx>
        <c:axId val="210837888"/>
        <c:scaling>
          <c:orientation val="minMax"/>
        </c:scaling>
        <c:axPos val="b"/>
        <c:numFmt formatCode="General"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10839424"/>
        <c:crosses val="autoZero"/>
        <c:lblAlgn val="ctr"/>
        <c:lblOffset val="100"/>
        <c:tickLblSkip val="1"/>
        <c:tickMarkSkip val="1"/>
      </c:catAx>
      <c:valAx>
        <c:axId val="210839424"/>
        <c:scaling>
          <c:orientation val="minMax"/>
          <c:max val="3500"/>
          <c:min val="0"/>
        </c:scaling>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8.3022516922227375E-4"/>
              <c:y val="0.23271518547534145"/>
            </c:manualLayout>
          </c:layout>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10837888"/>
        <c:crosses val="autoZero"/>
        <c:crossBetween val="between"/>
      </c:valAx>
      <c:catAx>
        <c:axId val="210862080"/>
        <c:scaling>
          <c:orientation val="minMax"/>
        </c:scaling>
        <c:delete val="1"/>
        <c:axPos val="b"/>
        <c:numFmt formatCode="General" sourceLinked="1"/>
        <c:tickLblPos val="none"/>
        <c:crossAx val="210863616"/>
        <c:crosses val="autoZero"/>
        <c:lblAlgn val="ctr"/>
        <c:lblOffset val="100"/>
      </c:catAx>
      <c:valAx>
        <c:axId val="210863616"/>
        <c:scaling>
          <c:orientation val="minMax"/>
          <c:max val="14000"/>
          <c:min val="0"/>
        </c:scaling>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5414155467409234"/>
              <c:y val="0.26025857223159077"/>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10862080"/>
        <c:crosses val="max"/>
        <c:crossBetween val="between"/>
        <c:majorUnit val="2000"/>
      </c:valAx>
      <c:spPr>
        <a:noFill/>
        <a:ln w="12700">
          <a:solidFill>
            <a:srgbClr val="808080"/>
          </a:solidFill>
          <a:prstDash val="solid"/>
        </a:ln>
      </c:spPr>
    </c:plotArea>
    <c:legend>
      <c:legendPos val="b"/>
      <c:txPr>
        <a:bodyPr/>
        <a:lstStyle/>
        <a:p>
          <a:pPr>
            <a:defRPr sz="920" b="0" i="0" u="none" strike="noStrike" baseline="0">
              <a:solidFill>
                <a:srgbClr val="000000"/>
              </a:solidFill>
              <a:latin typeface="Arial"/>
              <a:ea typeface="Arial"/>
              <a:cs typeface="Arial"/>
            </a:defRPr>
          </a:pPr>
          <a:endParaRPr lang="sv-SE"/>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78" l="0.70000000000000062" r="0.70000000000000062" t="0.75000000000000278"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sv-SE"/>
  <c:chart>
    <c:plotArea>
      <c:layout>
        <c:manualLayout>
          <c:layoutTarget val="inner"/>
          <c:xMode val="edge"/>
          <c:yMode val="edge"/>
          <c:x val="8.0208333333333368E-2"/>
          <c:y val="0.14502529510961221"/>
          <c:w val="0.84062500000000406"/>
          <c:h val="0.6728499156829727"/>
        </c:manualLayout>
      </c:layout>
      <c:barChart>
        <c:barDir val="col"/>
        <c:grouping val="clustered"/>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cat>
            <c:strRef>
              <c:f>'-RÅDATA_KVARTAL-'!$A$31:$A$47</c:f>
              <c:strCache>
                <c:ptCount val="17"/>
                <c:pt idx="0">
                  <c:v>2009 Kvartal 4</c:v>
                </c:pt>
                <c:pt idx="1">
                  <c:v>2010 Kvartal 1</c:v>
                </c:pt>
                <c:pt idx="2">
                  <c:v>2010 Kvartal 2</c:v>
                </c:pt>
                <c:pt idx="3">
                  <c:v>2010 Kvartal 3</c:v>
                </c:pt>
                <c:pt idx="4">
                  <c:v>2010 Kvartal 4</c:v>
                </c:pt>
                <c:pt idx="5">
                  <c:v>2011 Kvartal 1</c:v>
                </c:pt>
                <c:pt idx="6">
                  <c:v>2011 Kvartal 2</c:v>
                </c:pt>
                <c:pt idx="7">
                  <c:v>2011 Kvartal 3</c:v>
                </c:pt>
                <c:pt idx="8">
                  <c:v>2011 Kvartal 4</c:v>
                </c:pt>
                <c:pt idx="9">
                  <c:v>2012 Kvartal 1</c:v>
                </c:pt>
                <c:pt idx="10">
                  <c:v>2012 Kvartal 2</c:v>
                </c:pt>
                <c:pt idx="11">
                  <c:v>2012 Kvartal 3</c:v>
                </c:pt>
                <c:pt idx="12">
                  <c:v>2012 Kvartal 4</c:v>
                </c:pt>
                <c:pt idx="13">
                  <c:v>2013 Kvartal 1</c:v>
                </c:pt>
                <c:pt idx="14">
                  <c:v>2013 Kvartal 2</c:v>
                </c:pt>
                <c:pt idx="15">
                  <c:v>2013 Kvartal 3</c:v>
                </c:pt>
                <c:pt idx="16">
                  <c:v>2013 Kvartal 4</c:v>
                </c:pt>
              </c:strCache>
            </c:strRef>
          </c:cat>
          <c:val>
            <c:numRef>
              <c:f>'-RÅDATA_KVARTAL-'!$D$31:$D$47</c:f>
              <c:numCache>
                <c:formatCode>#,##0</c:formatCode>
                <c:ptCount val="17"/>
                <c:pt idx="0">
                  <c:v>17620.525794314002</c:v>
                </c:pt>
                <c:pt idx="1">
                  <c:v>16220.875784524556</c:v>
                </c:pt>
                <c:pt idx="2">
                  <c:v>17298.566485841602</c:v>
                </c:pt>
                <c:pt idx="3">
                  <c:v>17187.881133003353</c:v>
                </c:pt>
                <c:pt idx="4">
                  <c:v>17621.231547600499</c:v>
                </c:pt>
                <c:pt idx="5">
                  <c:v>17077.753193770859</c:v>
                </c:pt>
                <c:pt idx="6">
                  <c:v>17564.602990990428</c:v>
                </c:pt>
                <c:pt idx="7">
                  <c:v>16470.51461644379</c:v>
                </c:pt>
                <c:pt idx="8">
                  <c:v>16793.813988163394</c:v>
                </c:pt>
                <c:pt idx="9">
                  <c:v>16927.7349809099</c:v>
                </c:pt>
                <c:pt idx="10">
                  <c:v>15787.92369051694</c:v>
                </c:pt>
                <c:pt idx="11">
                  <c:v>16503.473587991499</c:v>
                </c:pt>
                <c:pt idx="12">
                  <c:v>16569.563162011087</c:v>
                </c:pt>
                <c:pt idx="13">
                  <c:v>16030.268611627875</c:v>
                </c:pt>
                <c:pt idx="14">
                  <c:v>16065.056525106847</c:v>
                </c:pt>
                <c:pt idx="15">
                  <c:v>17013.717599882155</c:v>
                </c:pt>
                <c:pt idx="16">
                  <c:v>17760.94131680916</c:v>
                </c:pt>
              </c:numCache>
            </c:numRef>
          </c:val>
        </c:ser>
        <c:dLbls/>
        <c:axId val="210895232"/>
        <c:axId val="210896768"/>
      </c:barChart>
      <c:lineChart>
        <c:grouping val="standard"/>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'-RÅDATA_KVARTAL-'!$A$31:$A$47</c:f>
              <c:strCache>
                <c:ptCount val="17"/>
                <c:pt idx="0">
                  <c:v>2009 Kvartal 4</c:v>
                </c:pt>
                <c:pt idx="1">
                  <c:v>2010 Kvartal 1</c:v>
                </c:pt>
                <c:pt idx="2">
                  <c:v>2010 Kvartal 2</c:v>
                </c:pt>
                <c:pt idx="3">
                  <c:v>2010 Kvartal 3</c:v>
                </c:pt>
                <c:pt idx="4">
                  <c:v>2010 Kvartal 4</c:v>
                </c:pt>
                <c:pt idx="5">
                  <c:v>2011 Kvartal 1</c:v>
                </c:pt>
                <c:pt idx="6">
                  <c:v>2011 Kvartal 2</c:v>
                </c:pt>
                <c:pt idx="7">
                  <c:v>2011 Kvartal 3</c:v>
                </c:pt>
                <c:pt idx="8">
                  <c:v>2011 Kvartal 4</c:v>
                </c:pt>
                <c:pt idx="9">
                  <c:v>2012 Kvartal 1</c:v>
                </c:pt>
                <c:pt idx="10">
                  <c:v>2012 Kvartal 2</c:v>
                </c:pt>
                <c:pt idx="11">
                  <c:v>2012 Kvartal 3</c:v>
                </c:pt>
                <c:pt idx="12">
                  <c:v>2012 Kvartal 4</c:v>
                </c:pt>
                <c:pt idx="13">
                  <c:v>2013 Kvartal 1</c:v>
                </c:pt>
                <c:pt idx="14">
                  <c:v>2013 Kvartal 2</c:v>
                </c:pt>
                <c:pt idx="15">
                  <c:v>2013 Kvartal 3</c:v>
                </c:pt>
                <c:pt idx="16">
                  <c:v>2013 Kvartal 4</c:v>
                </c:pt>
              </c:strCache>
            </c:strRef>
          </c:cat>
          <c:val>
            <c:numRef>
              <c:f>'-RÅDATA_KVARTAL-'!$R$31:$R$47</c:f>
              <c:numCache>
                <c:formatCode>#,##0</c:formatCode>
                <c:ptCount val="17"/>
                <c:pt idx="0">
                  <c:v>56466.380578000026</c:v>
                </c:pt>
                <c:pt idx="1">
                  <c:v>60908.572464005236</c:v>
                </c:pt>
                <c:pt idx="2">
                  <c:v>65245.100610189402</c:v>
                </c:pt>
                <c:pt idx="3">
                  <c:v>68327.849197683507</c:v>
                </c:pt>
                <c:pt idx="4">
                  <c:v>68328.554950970007</c:v>
                </c:pt>
                <c:pt idx="5">
                  <c:v>69185.432360216306</c:v>
                </c:pt>
                <c:pt idx="6">
                  <c:v>69451.468865365139</c:v>
                </c:pt>
                <c:pt idx="7">
                  <c:v>68734.10234880558</c:v>
                </c:pt>
                <c:pt idx="8">
                  <c:v>67906.684789368475</c:v>
                </c:pt>
                <c:pt idx="9">
                  <c:v>67756.666576507516</c:v>
                </c:pt>
                <c:pt idx="10">
                  <c:v>65979.987276034022</c:v>
                </c:pt>
                <c:pt idx="11">
                  <c:v>66012.946247581727</c:v>
                </c:pt>
                <c:pt idx="12">
                  <c:v>65788.695421429438</c:v>
                </c:pt>
                <c:pt idx="13">
                  <c:v>64891.229052147406</c:v>
                </c:pt>
                <c:pt idx="14">
                  <c:v>65168.361886737315</c:v>
                </c:pt>
                <c:pt idx="15">
                  <c:v>65678.605898627953</c:v>
                </c:pt>
                <c:pt idx="16">
                  <c:v>66869.984053426029</c:v>
                </c:pt>
              </c:numCache>
            </c:numRef>
          </c:val>
        </c:ser>
        <c:dLbls/>
        <c:marker val="1"/>
        <c:axId val="210911232"/>
        <c:axId val="210912768"/>
      </c:lineChart>
      <c:catAx>
        <c:axId val="210895232"/>
        <c:scaling>
          <c:orientation val="minMax"/>
        </c:scaling>
        <c:axPos val="b"/>
        <c:numFmt formatCode="General"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10896768"/>
        <c:crosses val="autoZero"/>
        <c:lblAlgn val="ctr"/>
        <c:lblOffset val="100"/>
        <c:tickLblSkip val="1"/>
        <c:tickMarkSkip val="1"/>
      </c:catAx>
      <c:valAx>
        <c:axId val="210896768"/>
        <c:scaling>
          <c:orientation val="minMax"/>
          <c:max val="20000"/>
          <c:min val="0"/>
        </c:scaling>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44"/>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10895232"/>
        <c:crosses val="autoZero"/>
        <c:crossBetween val="between"/>
        <c:minorUnit val="400"/>
      </c:valAx>
      <c:catAx>
        <c:axId val="210911232"/>
        <c:scaling>
          <c:orientation val="minMax"/>
        </c:scaling>
        <c:delete val="1"/>
        <c:axPos val="b"/>
        <c:numFmt formatCode="General" sourceLinked="1"/>
        <c:tickLblPos val="none"/>
        <c:crossAx val="210912768"/>
        <c:crosses val="autoZero"/>
        <c:lblAlgn val="ctr"/>
        <c:lblOffset val="100"/>
      </c:catAx>
      <c:valAx>
        <c:axId val="210912768"/>
        <c:scaling>
          <c:orientation val="minMax"/>
          <c:max val="80000"/>
          <c:min val="0"/>
        </c:scaling>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tusen </a:t>
                </a:r>
                <a:r>
                  <a:rPr lang="sv-SE" sz="800" b="0" i="1" u="none" strike="noStrike" kern="1200" baseline="0">
                    <a:solidFill>
                      <a:srgbClr val="000000"/>
                    </a:solidFill>
                    <a:latin typeface="Arial" pitchFamily="34" charset="0"/>
                    <a:ea typeface="Arial"/>
                    <a:cs typeface="Arial" pitchFamily="34" charset="0"/>
                  </a:rPr>
                  <a:t>ton  / thousand tonnes</a:t>
                </a:r>
              </a:p>
            </c:rich>
          </c:tx>
          <c:layout>
            <c:manualLayout>
              <c:xMode val="edge"/>
              <c:yMode val="edge"/>
              <c:x val="0.96812663426452883"/>
              <c:y val="0.23833614390106841"/>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10911232"/>
        <c:crosses val="max"/>
        <c:crossBetween val="between"/>
        <c:majorUnit val="8000"/>
        <c:minorUnit val="1600"/>
      </c:valAx>
      <c:spPr>
        <a:noFill/>
        <a:ln w="12700">
          <a:solidFill>
            <a:srgbClr val="808080"/>
          </a:solidFill>
          <a:prstDash val="solid"/>
        </a:ln>
      </c:spPr>
    </c:plotArea>
    <c:legend>
      <c:legendPos val="b"/>
      <c:txPr>
        <a:bodyPr/>
        <a:lstStyle/>
        <a:p>
          <a:pPr>
            <a:defRPr sz="920" b="0" i="0" u="none" strike="noStrike" baseline="0">
              <a:solidFill>
                <a:srgbClr val="000000"/>
              </a:solidFill>
              <a:latin typeface="Arial"/>
              <a:ea typeface="Arial"/>
              <a:cs typeface="Arial"/>
            </a:defRPr>
          </a:pPr>
          <a:endParaRPr lang="sv-SE"/>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78" l="0.70000000000000062" r="0.70000000000000062" t="0.750000000000002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sv-SE"/>
  <c:chart>
    <c:plotArea>
      <c:layout>
        <c:manualLayout>
          <c:layoutTarget val="inner"/>
          <c:xMode val="edge"/>
          <c:yMode val="edge"/>
          <c:x val="8.4798345398139685E-2"/>
          <c:y val="0.14915254237288136"/>
          <c:w val="0.83040330920372252"/>
          <c:h val="0.66779661016949987"/>
        </c:manualLayout>
      </c:layout>
      <c:barChart>
        <c:barDir val="col"/>
        <c:grouping val="clustered"/>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cat>
            <c:strRef>
              <c:f>'-RÅDATA_KVARTAL-'!$A$31:$A$47</c:f>
              <c:strCache>
                <c:ptCount val="17"/>
                <c:pt idx="0">
                  <c:v>2009 Kvartal 4</c:v>
                </c:pt>
                <c:pt idx="1">
                  <c:v>2010 Kvartal 1</c:v>
                </c:pt>
                <c:pt idx="2">
                  <c:v>2010 Kvartal 2</c:v>
                </c:pt>
                <c:pt idx="3">
                  <c:v>2010 Kvartal 3</c:v>
                </c:pt>
                <c:pt idx="4">
                  <c:v>2010 Kvartal 4</c:v>
                </c:pt>
                <c:pt idx="5">
                  <c:v>2011 Kvartal 1</c:v>
                </c:pt>
                <c:pt idx="6">
                  <c:v>2011 Kvartal 2</c:v>
                </c:pt>
                <c:pt idx="7">
                  <c:v>2011 Kvartal 3</c:v>
                </c:pt>
                <c:pt idx="8">
                  <c:v>2011 Kvartal 4</c:v>
                </c:pt>
                <c:pt idx="9">
                  <c:v>2012 Kvartal 1</c:v>
                </c:pt>
                <c:pt idx="10">
                  <c:v>2012 Kvartal 2</c:v>
                </c:pt>
                <c:pt idx="11">
                  <c:v>2012 Kvartal 3</c:v>
                </c:pt>
                <c:pt idx="12">
                  <c:v>2012 Kvartal 4</c:v>
                </c:pt>
                <c:pt idx="13">
                  <c:v>2013 Kvartal 1</c:v>
                </c:pt>
                <c:pt idx="14">
                  <c:v>2013 Kvartal 2</c:v>
                </c:pt>
                <c:pt idx="15">
                  <c:v>2013 Kvartal 3</c:v>
                </c:pt>
                <c:pt idx="16">
                  <c:v>2013 Kvartal 4</c:v>
                </c:pt>
              </c:strCache>
            </c:strRef>
          </c:cat>
          <c:val>
            <c:numRef>
              <c:f>'-RÅDATA_KVARTAL-'!$F$31:$F$47</c:f>
              <c:numCache>
                <c:formatCode>#,##0</c:formatCode>
                <c:ptCount val="17"/>
                <c:pt idx="0">
                  <c:v>9377.9897384066026</c:v>
                </c:pt>
                <c:pt idx="1">
                  <c:v>9066.7017845245573</c:v>
                </c:pt>
                <c:pt idx="2">
                  <c:v>9785.9704858416026</c:v>
                </c:pt>
                <c:pt idx="3">
                  <c:v>9353.9911330033538</c:v>
                </c:pt>
                <c:pt idx="4">
                  <c:v>9907.1795476004991</c:v>
                </c:pt>
                <c:pt idx="5">
                  <c:v>10049.668193770856</c:v>
                </c:pt>
                <c:pt idx="6">
                  <c:v>10131.665990990428</c:v>
                </c:pt>
                <c:pt idx="7">
                  <c:v>9078.3556164437887</c:v>
                </c:pt>
                <c:pt idx="8">
                  <c:v>9316.5549881633924</c:v>
                </c:pt>
                <c:pt idx="9">
                  <c:v>9766.2449809098525</c:v>
                </c:pt>
                <c:pt idx="10">
                  <c:v>9478.0326905169404</c:v>
                </c:pt>
                <c:pt idx="11">
                  <c:v>8790.3665879914988</c:v>
                </c:pt>
                <c:pt idx="12">
                  <c:v>8698.2901620110879</c:v>
                </c:pt>
                <c:pt idx="13">
                  <c:v>9377.9646116278745</c:v>
                </c:pt>
                <c:pt idx="14">
                  <c:v>9652.0480251068475</c:v>
                </c:pt>
                <c:pt idx="15">
                  <c:v>9380.1165998821562</c:v>
                </c:pt>
                <c:pt idx="16">
                  <c:v>9655.3403168091609</c:v>
                </c:pt>
              </c:numCache>
            </c:numRef>
          </c:val>
        </c:ser>
        <c:dLbls/>
        <c:axId val="211308928"/>
        <c:axId val="211310464"/>
      </c:barChart>
      <c:lineChart>
        <c:grouping val="standard"/>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'-RÅDATA_KVARTAL-'!$A$31:$A$47</c:f>
              <c:strCache>
                <c:ptCount val="17"/>
                <c:pt idx="0">
                  <c:v>2009 Kvartal 4</c:v>
                </c:pt>
                <c:pt idx="1">
                  <c:v>2010 Kvartal 1</c:v>
                </c:pt>
                <c:pt idx="2">
                  <c:v>2010 Kvartal 2</c:v>
                </c:pt>
                <c:pt idx="3">
                  <c:v>2010 Kvartal 3</c:v>
                </c:pt>
                <c:pt idx="4">
                  <c:v>2010 Kvartal 4</c:v>
                </c:pt>
                <c:pt idx="5">
                  <c:v>2011 Kvartal 1</c:v>
                </c:pt>
                <c:pt idx="6">
                  <c:v>2011 Kvartal 2</c:v>
                </c:pt>
                <c:pt idx="7">
                  <c:v>2011 Kvartal 3</c:v>
                </c:pt>
                <c:pt idx="8">
                  <c:v>2011 Kvartal 4</c:v>
                </c:pt>
                <c:pt idx="9">
                  <c:v>2012 Kvartal 1</c:v>
                </c:pt>
                <c:pt idx="10">
                  <c:v>2012 Kvartal 2</c:v>
                </c:pt>
                <c:pt idx="11">
                  <c:v>2012 Kvartal 3</c:v>
                </c:pt>
                <c:pt idx="12">
                  <c:v>2012 Kvartal 4</c:v>
                </c:pt>
                <c:pt idx="13">
                  <c:v>2013 Kvartal 1</c:v>
                </c:pt>
                <c:pt idx="14">
                  <c:v>2013 Kvartal 2</c:v>
                </c:pt>
                <c:pt idx="15">
                  <c:v>2013 Kvartal 3</c:v>
                </c:pt>
                <c:pt idx="16">
                  <c:v>2013 Kvartal 4</c:v>
                </c:pt>
              </c:strCache>
            </c:strRef>
          </c:cat>
          <c:val>
            <c:numRef>
              <c:f>'-RÅDATA_KVARTAL-'!$T$31:$T$47</c:f>
              <c:numCache>
                <c:formatCode>#,##0</c:formatCode>
                <c:ptCount val="17"/>
                <c:pt idx="0">
                  <c:v>34481.283578000031</c:v>
                </c:pt>
                <c:pt idx="1">
                  <c:v>35365.274579898934</c:v>
                </c:pt>
                <c:pt idx="2">
                  <c:v>36562.341788002246</c:v>
                </c:pt>
                <c:pt idx="3">
                  <c:v>37584.653141776114</c:v>
                </c:pt>
                <c:pt idx="4">
                  <c:v>38113.842950970007</c:v>
                </c:pt>
                <c:pt idx="5">
                  <c:v>39096.809360216314</c:v>
                </c:pt>
                <c:pt idx="6">
                  <c:v>39442.504865365139</c:v>
                </c:pt>
                <c:pt idx="7">
                  <c:v>39166.869348805572</c:v>
                </c:pt>
                <c:pt idx="8">
                  <c:v>38576.244789368466</c:v>
                </c:pt>
                <c:pt idx="9">
                  <c:v>38292.821576507464</c:v>
                </c:pt>
                <c:pt idx="10">
                  <c:v>37639.188276033979</c:v>
                </c:pt>
                <c:pt idx="11">
                  <c:v>37351.199247581688</c:v>
                </c:pt>
                <c:pt idx="12">
                  <c:v>36732.934421429381</c:v>
                </c:pt>
                <c:pt idx="13">
                  <c:v>36344.654052147402</c:v>
                </c:pt>
                <c:pt idx="14">
                  <c:v>36518.669386737311</c:v>
                </c:pt>
                <c:pt idx="15">
                  <c:v>37108.419398627964</c:v>
                </c:pt>
                <c:pt idx="16">
                  <c:v>38065.469553426039</c:v>
                </c:pt>
              </c:numCache>
            </c:numRef>
          </c:val>
        </c:ser>
        <c:dLbls/>
        <c:marker val="1"/>
        <c:axId val="211324928"/>
        <c:axId val="211326464"/>
      </c:lineChart>
      <c:catAx>
        <c:axId val="211308928"/>
        <c:scaling>
          <c:orientation val="minMax"/>
        </c:scaling>
        <c:axPos val="b"/>
        <c:numFmt formatCode="General"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11310464"/>
        <c:crosses val="autoZero"/>
        <c:lblAlgn val="ctr"/>
        <c:lblOffset val="100"/>
        <c:tickLblSkip val="1"/>
        <c:tickMarkSkip val="1"/>
      </c:catAx>
      <c:valAx>
        <c:axId val="211310464"/>
        <c:scaling>
          <c:orientation val="minMax"/>
          <c:min val="0"/>
        </c:scaling>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kern="1200" baseline="0">
                    <a:solidFill>
                      <a:srgbClr val="000000"/>
                    </a:solidFill>
                    <a:latin typeface="Arial"/>
                    <a:ea typeface="Calibri"/>
                    <a:cs typeface="Arial"/>
                  </a:rPr>
                  <a:t>tusen ton  / thousand tonnes</a:t>
                </a:r>
              </a:p>
            </c:rich>
          </c:tx>
          <c:layout>
            <c:manualLayout>
              <c:xMode val="edge"/>
              <c:yMode val="edge"/>
              <c:x val="1.0991219906142127E-2"/>
              <c:y val="0.34576271186440904"/>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11308928"/>
        <c:crosses val="autoZero"/>
        <c:crossBetween val="between"/>
      </c:valAx>
      <c:catAx>
        <c:axId val="211324928"/>
        <c:scaling>
          <c:orientation val="minMax"/>
        </c:scaling>
        <c:delete val="1"/>
        <c:axPos val="b"/>
        <c:numFmt formatCode="General" sourceLinked="1"/>
        <c:tickLblPos val="none"/>
        <c:crossAx val="211326464"/>
        <c:crosses val="autoZero"/>
        <c:lblAlgn val="ctr"/>
        <c:lblOffset val="100"/>
      </c:catAx>
      <c:valAx>
        <c:axId val="211326464"/>
        <c:scaling>
          <c:orientation val="minMax"/>
          <c:max val="48000"/>
          <c:min val="0"/>
        </c:scaling>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Rolling four quarters</a:t>
                </a:r>
                <a:endParaRPr lang="sv-SE" sz="800" b="0"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217064799358321"/>
              <c:y val="0.24632768361581922"/>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11324928"/>
        <c:crosses val="max"/>
        <c:crossBetween val="between"/>
        <c:majorUnit val="8000"/>
      </c:valAx>
      <c:spPr>
        <a:noFill/>
        <a:ln w="12700">
          <a:solidFill>
            <a:srgbClr val="808080"/>
          </a:solidFill>
          <a:prstDash val="solid"/>
        </a:ln>
      </c:spPr>
    </c:plotArea>
    <c:legend>
      <c:legendPos val="b"/>
      <c:txPr>
        <a:bodyPr/>
        <a:lstStyle/>
        <a:p>
          <a:pPr>
            <a:defRPr sz="920" b="0" i="0" u="none" strike="noStrike" baseline="0">
              <a:solidFill>
                <a:srgbClr val="000000"/>
              </a:solidFill>
              <a:latin typeface="Arial"/>
              <a:ea typeface="Arial"/>
              <a:cs typeface="Arial"/>
            </a:defRPr>
          </a:pPr>
          <a:endParaRPr lang="sv-SE"/>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61" footer="0.31496062992126261"/>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lang val="sv-SE"/>
  <c:chart>
    <c:plotArea>
      <c:layout>
        <c:manualLayout>
          <c:layoutTarget val="inner"/>
          <c:xMode val="edge"/>
          <c:yMode val="edge"/>
          <c:x val="7.2916666666666824E-2"/>
          <c:y val="0.14333895446880271"/>
          <c:w val="0.84687500000000371"/>
          <c:h val="0.67116357504215851"/>
        </c:manualLayout>
      </c:layout>
      <c:barChart>
        <c:barDir val="col"/>
        <c:grouping val="clustered"/>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cat>
            <c:strRef>
              <c:f>'-RÅDATA_KVARTAL-'!$A$31:$A$47</c:f>
              <c:strCache>
                <c:ptCount val="17"/>
                <c:pt idx="0">
                  <c:v>2009 Kvartal 4</c:v>
                </c:pt>
                <c:pt idx="1">
                  <c:v>2010 Kvartal 1</c:v>
                </c:pt>
                <c:pt idx="2">
                  <c:v>2010 Kvartal 2</c:v>
                </c:pt>
                <c:pt idx="3">
                  <c:v>2010 Kvartal 3</c:v>
                </c:pt>
                <c:pt idx="4">
                  <c:v>2010 Kvartal 4</c:v>
                </c:pt>
                <c:pt idx="5">
                  <c:v>2011 Kvartal 1</c:v>
                </c:pt>
                <c:pt idx="6">
                  <c:v>2011 Kvartal 2</c:v>
                </c:pt>
                <c:pt idx="7">
                  <c:v>2011 Kvartal 3</c:v>
                </c:pt>
                <c:pt idx="8">
                  <c:v>2011 Kvartal 4</c:v>
                </c:pt>
                <c:pt idx="9">
                  <c:v>2012 Kvartal 1</c:v>
                </c:pt>
                <c:pt idx="10">
                  <c:v>2012 Kvartal 2</c:v>
                </c:pt>
                <c:pt idx="11">
                  <c:v>2012 Kvartal 3</c:v>
                </c:pt>
                <c:pt idx="12">
                  <c:v>2012 Kvartal 4</c:v>
                </c:pt>
                <c:pt idx="13">
                  <c:v>2013 Kvartal 1</c:v>
                </c:pt>
                <c:pt idx="14">
                  <c:v>2013 Kvartal 2</c:v>
                </c:pt>
                <c:pt idx="15">
                  <c:v>2013 Kvartal 3</c:v>
                </c:pt>
                <c:pt idx="16">
                  <c:v>2013 Kvartal 4</c:v>
                </c:pt>
              </c:strCache>
            </c:strRef>
          </c:cat>
          <c:val>
            <c:numRef>
              <c:f>'-RÅDATA_KVARTAL-'!$E$31:$E$47</c:f>
              <c:numCache>
                <c:formatCode>#,##0</c:formatCode>
                <c:ptCount val="17"/>
                <c:pt idx="0">
                  <c:v>5915.275988292834</c:v>
                </c:pt>
                <c:pt idx="1">
                  <c:v>5636.1222059135744</c:v>
                </c:pt>
                <c:pt idx="2">
                  <c:v>6077.7438238173163</c:v>
                </c:pt>
                <c:pt idx="3">
                  <c:v>5755.1253352640369</c:v>
                </c:pt>
                <c:pt idx="4">
                  <c:v>5994.7881815024029</c:v>
                </c:pt>
                <c:pt idx="5">
                  <c:v>5884.8666702746377</c:v>
                </c:pt>
                <c:pt idx="6">
                  <c:v>6001.151396710914</c:v>
                </c:pt>
                <c:pt idx="7">
                  <c:v>5455.124675167719</c:v>
                </c:pt>
                <c:pt idx="8">
                  <c:v>5523.1709321962271</c:v>
                </c:pt>
                <c:pt idx="9">
                  <c:v>5769.7242172605602</c:v>
                </c:pt>
                <c:pt idx="10">
                  <c:v>5521.3071628763773</c:v>
                </c:pt>
                <c:pt idx="11">
                  <c:v>5376.5776363061623</c:v>
                </c:pt>
                <c:pt idx="12">
                  <c:v>5375.0306343112634</c:v>
                </c:pt>
                <c:pt idx="13">
                  <c:v>5448.6961253681729</c:v>
                </c:pt>
                <c:pt idx="14">
                  <c:v>5385.835301479925</c:v>
                </c:pt>
                <c:pt idx="15">
                  <c:v>5261.9647602348114</c:v>
                </c:pt>
                <c:pt idx="16">
                  <c:v>5632.4198006328897</c:v>
                </c:pt>
              </c:numCache>
            </c:numRef>
          </c:val>
        </c:ser>
        <c:dLbls/>
        <c:axId val="211009920"/>
        <c:axId val="211011456"/>
      </c:barChart>
      <c:lineChart>
        <c:grouping val="standard"/>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'-RÅDATA_KVARTAL-'!$A$31:$A$47</c:f>
              <c:strCache>
                <c:ptCount val="17"/>
                <c:pt idx="0">
                  <c:v>2009 Kvartal 4</c:v>
                </c:pt>
                <c:pt idx="1">
                  <c:v>2010 Kvartal 1</c:v>
                </c:pt>
                <c:pt idx="2">
                  <c:v>2010 Kvartal 2</c:v>
                </c:pt>
                <c:pt idx="3">
                  <c:v>2010 Kvartal 3</c:v>
                </c:pt>
                <c:pt idx="4">
                  <c:v>2010 Kvartal 4</c:v>
                </c:pt>
                <c:pt idx="5">
                  <c:v>2011 Kvartal 1</c:v>
                </c:pt>
                <c:pt idx="6">
                  <c:v>2011 Kvartal 2</c:v>
                </c:pt>
                <c:pt idx="7">
                  <c:v>2011 Kvartal 3</c:v>
                </c:pt>
                <c:pt idx="8">
                  <c:v>2011 Kvartal 4</c:v>
                </c:pt>
                <c:pt idx="9">
                  <c:v>2012 Kvartal 1</c:v>
                </c:pt>
                <c:pt idx="10">
                  <c:v>2012 Kvartal 2</c:v>
                </c:pt>
                <c:pt idx="11">
                  <c:v>2012 Kvartal 3</c:v>
                </c:pt>
                <c:pt idx="12">
                  <c:v>2012 Kvartal 4</c:v>
                </c:pt>
                <c:pt idx="13">
                  <c:v>2013 Kvartal 1</c:v>
                </c:pt>
                <c:pt idx="14">
                  <c:v>2013 Kvartal 2</c:v>
                </c:pt>
                <c:pt idx="15">
                  <c:v>2013 Kvartal 3</c:v>
                </c:pt>
                <c:pt idx="16">
                  <c:v>2013 Kvartal 4</c:v>
                </c:pt>
              </c:strCache>
            </c:strRef>
          </c:cat>
          <c:val>
            <c:numRef>
              <c:f>'-RÅDATA_KVARTAL-'!$S$31:$S$47</c:f>
              <c:numCache>
                <c:formatCode>#,##0</c:formatCode>
                <c:ptCount val="17"/>
                <c:pt idx="0">
                  <c:v>20388.782683416583</c:v>
                </c:pt>
                <c:pt idx="1">
                  <c:v>21487.215141720713</c:v>
                </c:pt>
                <c:pt idx="2">
                  <c:v>22592.097614191396</c:v>
                </c:pt>
                <c:pt idx="3">
                  <c:v>23384.267353287763</c:v>
                </c:pt>
                <c:pt idx="4">
                  <c:v>23463.779546497331</c:v>
                </c:pt>
                <c:pt idx="5">
                  <c:v>23712.524010858393</c:v>
                </c:pt>
                <c:pt idx="6">
                  <c:v>23635.93158375199</c:v>
                </c:pt>
                <c:pt idx="7">
                  <c:v>23335.930923655673</c:v>
                </c:pt>
                <c:pt idx="8">
                  <c:v>22864.313674349498</c:v>
                </c:pt>
                <c:pt idx="9">
                  <c:v>22749.171221335419</c:v>
                </c:pt>
                <c:pt idx="10">
                  <c:v>22269.326987500885</c:v>
                </c:pt>
                <c:pt idx="11">
                  <c:v>22190.779948639331</c:v>
                </c:pt>
                <c:pt idx="12">
                  <c:v>22042.639650754365</c:v>
                </c:pt>
                <c:pt idx="13">
                  <c:v>21721.611558861976</c:v>
                </c:pt>
                <c:pt idx="14">
                  <c:v>21586.139697465522</c:v>
                </c:pt>
                <c:pt idx="15">
                  <c:v>21471.526821394174</c:v>
                </c:pt>
                <c:pt idx="16">
                  <c:v>21728.915987715802</c:v>
                </c:pt>
              </c:numCache>
            </c:numRef>
          </c:val>
        </c:ser>
        <c:dLbls/>
        <c:marker val="1"/>
        <c:axId val="211361792"/>
        <c:axId val="211363328"/>
      </c:lineChart>
      <c:catAx>
        <c:axId val="211009920"/>
        <c:scaling>
          <c:orientation val="minMax"/>
        </c:scaling>
        <c:axPos val="b"/>
        <c:numFmt formatCode="General"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11011456"/>
        <c:crosses val="autoZero"/>
        <c:lblAlgn val="ctr"/>
        <c:lblOffset val="100"/>
        <c:tickLblSkip val="1"/>
        <c:tickMarkSkip val="1"/>
      </c:catAx>
      <c:valAx>
        <c:axId val="211011456"/>
        <c:scaling>
          <c:orientation val="minMax"/>
          <c:max val="7000"/>
          <c:min val="0"/>
        </c:scaling>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tonkilometer  / million tonne-kilometres</a:t>
                </a:r>
              </a:p>
            </c:rich>
          </c:tx>
          <c:layout>
            <c:manualLayout>
              <c:xMode val="edge"/>
              <c:yMode val="edge"/>
              <c:x val="3.5432578432386492E-3"/>
              <c:y val="0.34401366776876491"/>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11009920"/>
        <c:crosses val="autoZero"/>
        <c:crossBetween val="between"/>
      </c:valAx>
      <c:catAx>
        <c:axId val="211361792"/>
        <c:scaling>
          <c:orientation val="minMax"/>
        </c:scaling>
        <c:delete val="1"/>
        <c:axPos val="b"/>
        <c:numFmt formatCode="General" sourceLinked="1"/>
        <c:tickLblPos val="none"/>
        <c:crossAx val="211363328"/>
        <c:crosses val="autoZero"/>
        <c:lblAlgn val="ctr"/>
        <c:lblOffset val="100"/>
      </c:catAx>
      <c:valAx>
        <c:axId val="211363328"/>
        <c:scaling>
          <c:orientation val="minMax"/>
          <c:max val="28000"/>
          <c:min val="0"/>
        </c:scaling>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tonkilometer  / million tonne-kilometres</a:t>
                </a:r>
              </a:p>
            </c:rich>
          </c:tx>
          <c:layout>
            <c:manualLayout>
              <c:xMode val="edge"/>
              <c:yMode val="edge"/>
              <c:x val="0.96833572163704651"/>
              <c:y val="0.24564362001124226"/>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11361792"/>
        <c:crosses val="max"/>
        <c:crossBetween val="between"/>
        <c:majorUnit val="4000"/>
      </c:valAx>
      <c:spPr>
        <a:noFill/>
        <a:ln w="12700">
          <a:solidFill>
            <a:srgbClr val="808080"/>
          </a:solidFill>
          <a:prstDash val="solid"/>
        </a:ln>
      </c:spPr>
    </c:plotArea>
    <c:legend>
      <c:legendPos val="b"/>
      <c:txPr>
        <a:bodyPr/>
        <a:lstStyle/>
        <a:p>
          <a:pPr>
            <a:defRPr sz="920" b="0" i="0" u="none" strike="noStrike" baseline="0">
              <a:solidFill>
                <a:srgbClr val="000000"/>
              </a:solidFill>
              <a:latin typeface="Arial"/>
              <a:ea typeface="Arial"/>
              <a:cs typeface="Arial"/>
            </a:defRPr>
          </a:pPr>
          <a:endParaRPr lang="sv-SE"/>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61" footer="0.31496062992126261"/>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lang val="sv-SE"/>
  <c:chart>
    <c:plotArea>
      <c:layout>
        <c:manualLayout>
          <c:layoutTarget val="inner"/>
          <c:xMode val="edge"/>
          <c:yMode val="edge"/>
          <c:x val="7.8593588417786964E-2"/>
          <c:y val="0.14576271186440759"/>
          <c:w val="0.83660806618408079"/>
          <c:h val="0.66779661016949987"/>
        </c:manualLayout>
      </c:layout>
      <c:barChart>
        <c:barDir val="col"/>
        <c:grouping val="clustered"/>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cat>
            <c:strRef>
              <c:f>'-RÅDATA_KVARTAL-'!$A$31:$A$47</c:f>
              <c:strCache>
                <c:ptCount val="17"/>
                <c:pt idx="0">
                  <c:v>2009 Kvartal 4</c:v>
                </c:pt>
                <c:pt idx="1">
                  <c:v>2010 Kvartal 1</c:v>
                </c:pt>
                <c:pt idx="2">
                  <c:v>2010 Kvartal 2</c:v>
                </c:pt>
                <c:pt idx="3">
                  <c:v>2010 Kvartal 3</c:v>
                </c:pt>
                <c:pt idx="4">
                  <c:v>2010 Kvartal 4</c:v>
                </c:pt>
                <c:pt idx="5">
                  <c:v>2011 Kvartal 1</c:v>
                </c:pt>
                <c:pt idx="6">
                  <c:v>2011 Kvartal 2</c:v>
                </c:pt>
                <c:pt idx="7">
                  <c:v>2011 Kvartal 3</c:v>
                </c:pt>
                <c:pt idx="8">
                  <c:v>2011 Kvartal 4</c:v>
                </c:pt>
                <c:pt idx="9">
                  <c:v>2012 Kvartal 1</c:v>
                </c:pt>
                <c:pt idx="10">
                  <c:v>2012 Kvartal 2</c:v>
                </c:pt>
                <c:pt idx="11">
                  <c:v>2012 Kvartal 3</c:v>
                </c:pt>
                <c:pt idx="12">
                  <c:v>2012 Kvartal 4</c:v>
                </c:pt>
                <c:pt idx="13">
                  <c:v>2013 Kvartal 1</c:v>
                </c:pt>
                <c:pt idx="14">
                  <c:v>2013 Kvartal 2</c:v>
                </c:pt>
                <c:pt idx="15">
                  <c:v>2013 Kvartal 3</c:v>
                </c:pt>
                <c:pt idx="16">
                  <c:v>2013 Kvartal 4</c:v>
                </c:pt>
              </c:strCache>
            </c:strRef>
          </c:cat>
          <c:val>
            <c:numRef>
              <c:f>'-RÅDATA_KVARTAL-'!$G$31:$G$47</c:f>
              <c:numCache>
                <c:formatCode>#,##0</c:formatCode>
                <c:ptCount val="17"/>
                <c:pt idx="0">
                  <c:v>4647.3336721366131</c:v>
                </c:pt>
                <c:pt idx="1">
                  <c:v>4557.540031653657</c:v>
                </c:pt>
                <c:pt idx="2">
                  <c:v>4938.2842552653055</c:v>
                </c:pt>
                <c:pt idx="3">
                  <c:v>4541.1275430217074</c:v>
                </c:pt>
                <c:pt idx="4">
                  <c:v>4807.0771525566588</c:v>
                </c:pt>
                <c:pt idx="5">
                  <c:v>4746.0879342746375</c:v>
                </c:pt>
                <c:pt idx="6">
                  <c:v>4837.5651056109136</c:v>
                </c:pt>
                <c:pt idx="7">
                  <c:v>4286.7136348677186</c:v>
                </c:pt>
                <c:pt idx="8">
                  <c:v>4324.0210545962263</c:v>
                </c:pt>
                <c:pt idx="9">
                  <c:v>4639.60518936056</c:v>
                </c:pt>
                <c:pt idx="10">
                  <c:v>4478.1812773763777</c:v>
                </c:pt>
                <c:pt idx="11">
                  <c:v>4169.2106444061628</c:v>
                </c:pt>
                <c:pt idx="12">
                  <c:v>4167.6986792112639</c:v>
                </c:pt>
                <c:pt idx="13">
                  <c:v>4406.8854633681731</c:v>
                </c:pt>
                <c:pt idx="14">
                  <c:v>4385.6781984799254</c:v>
                </c:pt>
                <c:pt idx="15">
                  <c:v>4052.5086633348119</c:v>
                </c:pt>
                <c:pt idx="16">
                  <c:v>4373.0382597328899</c:v>
                </c:pt>
              </c:numCache>
            </c:numRef>
          </c:val>
        </c:ser>
        <c:dLbls/>
        <c:axId val="211415424"/>
        <c:axId val="211416960"/>
      </c:barChart>
      <c:lineChart>
        <c:grouping val="standard"/>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'-RÅDATA_KVARTAL-'!$A$31:$A$47</c:f>
              <c:strCache>
                <c:ptCount val="17"/>
                <c:pt idx="0">
                  <c:v>2009 Kvartal 4</c:v>
                </c:pt>
                <c:pt idx="1">
                  <c:v>2010 Kvartal 1</c:v>
                </c:pt>
                <c:pt idx="2">
                  <c:v>2010 Kvartal 2</c:v>
                </c:pt>
                <c:pt idx="3">
                  <c:v>2010 Kvartal 3</c:v>
                </c:pt>
                <c:pt idx="4">
                  <c:v>2010 Kvartal 4</c:v>
                </c:pt>
                <c:pt idx="5">
                  <c:v>2011 Kvartal 1</c:v>
                </c:pt>
                <c:pt idx="6">
                  <c:v>2011 Kvartal 2</c:v>
                </c:pt>
                <c:pt idx="7">
                  <c:v>2011 Kvartal 3</c:v>
                </c:pt>
                <c:pt idx="8">
                  <c:v>2011 Kvartal 4</c:v>
                </c:pt>
                <c:pt idx="9">
                  <c:v>2012 Kvartal 1</c:v>
                </c:pt>
                <c:pt idx="10">
                  <c:v>2012 Kvartal 2</c:v>
                </c:pt>
                <c:pt idx="11">
                  <c:v>2012 Kvartal 3</c:v>
                </c:pt>
                <c:pt idx="12">
                  <c:v>2012 Kvartal 4</c:v>
                </c:pt>
                <c:pt idx="13">
                  <c:v>2013 Kvartal 1</c:v>
                </c:pt>
                <c:pt idx="14">
                  <c:v>2013 Kvartal 2</c:v>
                </c:pt>
                <c:pt idx="15">
                  <c:v>2013 Kvartal 3</c:v>
                </c:pt>
                <c:pt idx="16">
                  <c:v>2013 Kvartal 4</c:v>
                </c:pt>
              </c:strCache>
            </c:strRef>
          </c:cat>
          <c:val>
            <c:numRef>
              <c:f>'-RÅDATA_KVARTAL-'!$U$31:$U$47</c:f>
              <c:numCache>
                <c:formatCode>#,##0</c:formatCode>
                <c:ptCount val="17"/>
                <c:pt idx="0">
                  <c:v>16972.357520616581</c:v>
                </c:pt>
                <c:pt idx="1">
                  <c:v>17538.599274728382</c:v>
                </c:pt>
                <c:pt idx="2">
                  <c:v>18191.495365381335</c:v>
                </c:pt>
                <c:pt idx="3">
                  <c:v>18684.285502077284</c:v>
                </c:pt>
                <c:pt idx="4">
                  <c:v>18844.02898249733</c:v>
                </c:pt>
                <c:pt idx="5">
                  <c:v>19032.576885118309</c:v>
                </c:pt>
                <c:pt idx="6">
                  <c:v>18931.857735463916</c:v>
                </c:pt>
                <c:pt idx="7">
                  <c:v>18677.443827309929</c:v>
                </c:pt>
                <c:pt idx="8">
                  <c:v>18194.387729349495</c:v>
                </c:pt>
                <c:pt idx="9">
                  <c:v>18087.904984435416</c:v>
                </c:pt>
                <c:pt idx="10">
                  <c:v>17728.521156200884</c:v>
                </c:pt>
                <c:pt idx="11">
                  <c:v>17611.018165739326</c:v>
                </c:pt>
                <c:pt idx="12">
                  <c:v>17454.695790354366</c:v>
                </c:pt>
                <c:pt idx="13">
                  <c:v>17221.976064361977</c:v>
                </c:pt>
                <c:pt idx="14">
                  <c:v>17129.472985465523</c:v>
                </c:pt>
                <c:pt idx="15">
                  <c:v>17012.771004394173</c:v>
                </c:pt>
                <c:pt idx="16">
                  <c:v>17218.110584915801</c:v>
                </c:pt>
              </c:numCache>
            </c:numRef>
          </c:val>
        </c:ser>
        <c:dLbls/>
        <c:marker val="1"/>
        <c:axId val="206782464"/>
        <c:axId val="206784000"/>
      </c:lineChart>
      <c:catAx>
        <c:axId val="211415424"/>
        <c:scaling>
          <c:orientation val="minMax"/>
        </c:scaling>
        <c:axPos val="b"/>
        <c:numFmt formatCode="General"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11416960"/>
        <c:crosses val="autoZero"/>
        <c:lblAlgn val="ctr"/>
        <c:lblOffset val="100"/>
        <c:tickLblSkip val="1"/>
        <c:tickMarkSkip val="1"/>
      </c:catAx>
      <c:valAx>
        <c:axId val="211416960"/>
        <c:scaling>
          <c:orientation val="minMax"/>
          <c:max val="6000"/>
        </c:scaling>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tonkilometer  / million tonne-kilometres</a:t>
                </a:r>
              </a:p>
            </c:rich>
          </c:tx>
          <c:layout>
            <c:manualLayout>
              <c:xMode val="edge"/>
              <c:yMode val="edge"/>
              <c:x val="9.74043816755551E-3"/>
              <c:y val="0.32372881355932426"/>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11415424"/>
        <c:crosses val="autoZero"/>
        <c:crossBetween val="between"/>
      </c:valAx>
      <c:catAx>
        <c:axId val="206782464"/>
        <c:scaling>
          <c:orientation val="minMax"/>
        </c:scaling>
        <c:delete val="1"/>
        <c:axPos val="b"/>
        <c:numFmt formatCode="General" sourceLinked="1"/>
        <c:tickLblPos val="none"/>
        <c:crossAx val="206784000"/>
        <c:crosses val="autoZero"/>
        <c:lblAlgn val="ctr"/>
        <c:lblOffset val="100"/>
      </c:catAx>
      <c:valAx>
        <c:axId val="206784000"/>
        <c:scaling>
          <c:orientation val="minMax"/>
          <c:max val="24000"/>
          <c:min val="0"/>
        </c:scaling>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tonkilometer  / million tonne-kilometres</a:t>
                </a:r>
              </a:p>
            </c:rich>
          </c:tx>
          <c:layout>
            <c:manualLayout>
              <c:xMode val="edge"/>
              <c:yMode val="edge"/>
              <c:x val="0.96717377494792456"/>
              <c:y val="0.23615819209039637"/>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06782464"/>
        <c:crosses val="max"/>
        <c:crossBetween val="between"/>
        <c:majorUnit val="4000"/>
      </c:valAx>
      <c:spPr>
        <a:noFill/>
        <a:ln w="12700">
          <a:solidFill>
            <a:srgbClr val="808080"/>
          </a:solidFill>
          <a:prstDash val="solid"/>
        </a:ln>
      </c:spPr>
    </c:plotArea>
    <c:legend>
      <c:legendPos val="b"/>
      <c:txPr>
        <a:bodyPr/>
        <a:lstStyle/>
        <a:p>
          <a:pPr>
            <a:defRPr sz="920" b="0" i="0" u="none" strike="noStrike" baseline="0">
              <a:solidFill>
                <a:srgbClr val="000000"/>
              </a:solidFill>
              <a:latin typeface="Arial"/>
              <a:ea typeface="Arial"/>
              <a:cs typeface="Arial"/>
            </a:defRPr>
          </a:pPr>
          <a:endParaRPr lang="sv-SE"/>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84" footer="0.31496062992126284"/>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lang val="sv-SE"/>
  <c:chart>
    <c:plotArea>
      <c:layout>
        <c:manualLayout>
          <c:layoutTarget val="inner"/>
          <c:xMode val="edge"/>
          <c:yMode val="edge"/>
          <c:x val="7.8593588417786964E-2"/>
          <c:y val="0.14576271186440773"/>
          <c:w val="0.83660806618408146"/>
          <c:h val="0.66779661016950087"/>
        </c:manualLayout>
      </c:layout>
      <c:barChart>
        <c:barDir val="col"/>
        <c:grouping val="clustered"/>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cat>
            <c:strRef>
              <c:f>'-RÅDATA_KVARTAL-'!$A$31:$A$47</c:f>
              <c:strCache>
                <c:ptCount val="17"/>
                <c:pt idx="0">
                  <c:v>2009 Kvartal 4</c:v>
                </c:pt>
                <c:pt idx="1">
                  <c:v>2010 Kvartal 1</c:v>
                </c:pt>
                <c:pt idx="2">
                  <c:v>2010 Kvartal 2</c:v>
                </c:pt>
                <c:pt idx="3">
                  <c:v>2010 Kvartal 3</c:v>
                </c:pt>
                <c:pt idx="4">
                  <c:v>2010 Kvartal 4</c:v>
                </c:pt>
                <c:pt idx="5">
                  <c:v>2011 Kvartal 1</c:v>
                </c:pt>
                <c:pt idx="6">
                  <c:v>2011 Kvartal 2</c:v>
                </c:pt>
                <c:pt idx="7">
                  <c:v>2011 Kvartal 3</c:v>
                </c:pt>
                <c:pt idx="8">
                  <c:v>2011 Kvartal 4</c:v>
                </c:pt>
                <c:pt idx="9">
                  <c:v>2012 Kvartal 1</c:v>
                </c:pt>
                <c:pt idx="10">
                  <c:v>2012 Kvartal 2</c:v>
                </c:pt>
                <c:pt idx="11">
                  <c:v>2012 Kvartal 3</c:v>
                </c:pt>
                <c:pt idx="12">
                  <c:v>2012 Kvartal 4</c:v>
                </c:pt>
                <c:pt idx="13">
                  <c:v>2013 Kvartal 1</c:v>
                </c:pt>
                <c:pt idx="14">
                  <c:v>2013 Kvartal 2</c:v>
                </c:pt>
                <c:pt idx="15">
                  <c:v>2013 Kvartal 3</c:v>
                </c:pt>
                <c:pt idx="16">
                  <c:v>2013 Kvartal 4</c:v>
                </c:pt>
              </c:strCache>
            </c:strRef>
          </c:cat>
          <c:val>
            <c:numRef>
              <c:f>'-RÅDATA_KVARTAL-'!$N$31:$N$47</c:f>
              <c:numCache>
                <c:formatCode>#,##0</c:formatCode>
                <c:ptCount val="17"/>
                <c:pt idx="0">
                  <c:v>10626.344878095082</c:v>
                </c:pt>
                <c:pt idx="1">
                  <c:v>9846.2508838755584</c:v>
                </c:pt>
                <c:pt idx="2">
                  <c:v>10331.502485131568</c:v>
                </c:pt>
                <c:pt idx="3">
                  <c:v>9826.5547521076915</c:v>
                </c:pt>
                <c:pt idx="4">
                  <c:v>10395.042376885187</c:v>
                </c:pt>
                <c:pt idx="5">
                  <c:v>10270.327261047501</c:v>
                </c:pt>
                <c:pt idx="6">
                  <c:v>10524.100336267233</c:v>
                </c:pt>
                <c:pt idx="7">
                  <c:v>9109.3260653028083</c:v>
                </c:pt>
                <c:pt idx="8">
                  <c:v>9490.4864555824552</c:v>
                </c:pt>
                <c:pt idx="9">
                  <c:v>9546.1515988001593</c:v>
                </c:pt>
                <c:pt idx="10">
                  <c:v>9580.1938064738206</c:v>
                </c:pt>
                <c:pt idx="11">
                  <c:v>8974.501323966384</c:v>
                </c:pt>
                <c:pt idx="12">
                  <c:v>9012.2007211630989</c:v>
                </c:pt>
                <c:pt idx="13">
                  <c:v>9209.8829307133856</c:v>
                </c:pt>
                <c:pt idx="14">
                  <c:v>9057.305418529515</c:v>
                </c:pt>
                <c:pt idx="15">
                  <c:v>9458.2443570994601</c:v>
                </c:pt>
                <c:pt idx="16">
                  <c:v>9526.5428795012976</c:v>
                </c:pt>
              </c:numCache>
            </c:numRef>
          </c:val>
        </c:ser>
        <c:dLbls/>
        <c:axId val="209613184"/>
        <c:axId val="209614720"/>
      </c:barChart>
      <c:lineChart>
        <c:grouping val="standard"/>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'-RÅDATA_KVARTAL-'!$A$31:$A$47</c:f>
              <c:strCache>
                <c:ptCount val="17"/>
                <c:pt idx="0">
                  <c:v>2009 Kvartal 4</c:v>
                </c:pt>
                <c:pt idx="1">
                  <c:v>2010 Kvartal 1</c:v>
                </c:pt>
                <c:pt idx="2">
                  <c:v>2010 Kvartal 2</c:v>
                </c:pt>
                <c:pt idx="3">
                  <c:v>2010 Kvartal 3</c:v>
                </c:pt>
                <c:pt idx="4">
                  <c:v>2010 Kvartal 4</c:v>
                </c:pt>
                <c:pt idx="5">
                  <c:v>2011 Kvartal 1</c:v>
                </c:pt>
                <c:pt idx="6">
                  <c:v>2011 Kvartal 2</c:v>
                </c:pt>
                <c:pt idx="7">
                  <c:v>2011 Kvartal 3</c:v>
                </c:pt>
                <c:pt idx="8">
                  <c:v>2011 Kvartal 4</c:v>
                </c:pt>
                <c:pt idx="9">
                  <c:v>2012 Kvartal 1</c:v>
                </c:pt>
                <c:pt idx="10">
                  <c:v>2012 Kvartal 2</c:v>
                </c:pt>
                <c:pt idx="11">
                  <c:v>2012 Kvartal 3</c:v>
                </c:pt>
                <c:pt idx="12">
                  <c:v>2012 Kvartal 4</c:v>
                </c:pt>
                <c:pt idx="13">
                  <c:v>2013 Kvartal 1</c:v>
                </c:pt>
                <c:pt idx="14">
                  <c:v>2013 Kvartal 2</c:v>
                </c:pt>
                <c:pt idx="15">
                  <c:v>2013 Kvartal 3</c:v>
                </c:pt>
                <c:pt idx="16">
                  <c:v>2013 Kvartal 4</c:v>
                </c:pt>
              </c:strCache>
            </c:strRef>
          </c:cat>
          <c:val>
            <c:numRef>
              <c:f>'-RÅDATA_KVARTAL-'!$AB$31:$AB$47</c:f>
              <c:numCache>
                <c:formatCode>#,##0</c:formatCode>
                <c:ptCount val="17"/>
                <c:pt idx="0">
                  <c:v>34832.577385000041</c:v>
                </c:pt>
                <c:pt idx="1">
                  <c:v>36647.758803283461</c:v>
                </c:pt>
                <c:pt idx="2">
                  <c:v>38897.192069095785</c:v>
                </c:pt>
                <c:pt idx="3">
                  <c:v>40630.652999209895</c:v>
                </c:pt>
                <c:pt idx="4">
                  <c:v>40399.350498000007</c:v>
                </c:pt>
                <c:pt idx="5">
                  <c:v>40823.42687517195</c:v>
                </c:pt>
                <c:pt idx="6">
                  <c:v>41016.024726307616</c:v>
                </c:pt>
                <c:pt idx="7">
                  <c:v>40298.796039502733</c:v>
                </c:pt>
                <c:pt idx="8">
                  <c:v>39394.240118199996</c:v>
                </c:pt>
                <c:pt idx="9">
                  <c:v>38670.064455952655</c:v>
                </c:pt>
                <c:pt idx="10">
                  <c:v>37726.157926159241</c:v>
                </c:pt>
                <c:pt idx="11">
                  <c:v>37591.333184822819</c:v>
                </c:pt>
                <c:pt idx="12">
                  <c:v>37113.047450403465</c:v>
                </c:pt>
                <c:pt idx="13">
                  <c:v>36776.778782316687</c:v>
                </c:pt>
                <c:pt idx="14">
                  <c:v>36253.890394372385</c:v>
                </c:pt>
                <c:pt idx="15">
                  <c:v>36737.633427505461</c:v>
                </c:pt>
                <c:pt idx="16">
                  <c:v>37251.975585843662</c:v>
                </c:pt>
              </c:numCache>
            </c:numRef>
          </c:val>
        </c:ser>
        <c:dLbls/>
        <c:marker val="1"/>
        <c:axId val="209633280"/>
        <c:axId val="209634816"/>
      </c:lineChart>
      <c:catAx>
        <c:axId val="209613184"/>
        <c:scaling>
          <c:orientation val="minMax"/>
        </c:scaling>
        <c:axPos val="b"/>
        <c:numFmt formatCode="General"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09614720"/>
        <c:crosses val="autoZero"/>
        <c:lblAlgn val="ctr"/>
        <c:lblOffset val="100"/>
        <c:tickLblSkip val="1"/>
        <c:tickMarkSkip val="1"/>
      </c:catAx>
      <c:valAx>
        <c:axId val="209614720"/>
        <c:scaling>
          <c:orientation val="minMax"/>
          <c:max val="14000"/>
        </c:scaling>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5.9880929517956939E-3"/>
              <c:y val="0.32146892655367454"/>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09613184"/>
        <c:crosses val="autoZero"/>
        <c:crossBetween val="between"/>
      </c:valAx>
      <c:catAx>
        <c:axId val="209633280"/>
        <c:scaling>
          <c:orientation val="minMax"/>
        </c:scaling>
        <c:delete val="1"/>
        <c:axPos val="b"/>
        <c:numFmt formatCode="General" sourceLinked="1"/>
        <c:tickLblPos val="none"/>
        <c:crossAx val="209634816"/>
        <c:crosses val="autoZero"/>
        <c:lblAlgn val="ctr"/>
        <c:lblOffset val="100"/>
      </c:catAx>
      <c:valAx>
        <c:axId val="209634816"/>
        <c:scaling>
          <c:orientation val="minMax"/>
          <c:max val="56000"/>
          <c:min val="0"/>
        </c:scaling>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a:t>
                </a:r>
                <a:r>
                  <a:rPr lang="sv-SE" sz="800" b="1" i="0" u="none" strike="noStrike" kern="1200" baseline="0">
                    <a:solidFill>
                      <a:srgbClr val="000000"/>
                    </a:solidFill>
                    <a:latin typeface="Arial"/>
                    <a:ea typeface="Arial"/>
                    <a:cs typeface="Arial"/>
                  </a:rPr>
                  <a:t>kvartal  /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745762711864408"/>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09633280"/>
        <c:crosses val="max"/>
        <c:crossBetween val="between"/>
        <c:majorUnit val="8000"/>
      </c:valAx>
      <c:spPr>
        <a:noFill/>
        <a:ln w="12700">
          <a:solidFill>
            <a:srgbClr val="808080"/>
          </a:solidFill>
          <a:prstDash val="solid"/>
        </a:ln>
      </c:spPr>
    </c:plotArea>
    <c:legend>
      <c:legendPos val="b"/>
      <c:txPr>
        <a:bodyPr/>
        <a:lstStyle/>
        <a:p>
          <a:pPr>
            <a:defRPr sz="920" b="0" i="0" u="none" strike="noStrike" baseline="0">
              <a:solidFill>
                <a:srgbClr val="000000"/>
              </a:solidFill>
              <a:latin typeface="Arial"/>
              <a:ea typeface="Arial"/>
              <a:cs typeface="Arial"/>
            </a:defRPr>
          </a:pPr>
          <a:endParaRPr lang="sv-SE"/>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61" footer="0.31496062992126261"/>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sv-SE"/>
  <c:chart>
    <c:plotArea>
      <c:layout>
        <c:manualLayout>
          <c:layoutTarget val="inner"/>
          <c:xMode val="edge"/>
          <c:yMode val="edge"/>
          <c:x val="7.8593588417786964E-2"/>
          <c:y val="0.14576271186440776"/>
          <c:w val="0.83660806618408179"/>
          <c:h val="0.6677966101695012"/>
        </c:manualLayout>
      </c:layout>
      <c:barChart>
        <c:barDir val="col"/>
        <c:grouping val="clustered"/>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cat>
            <c:strRef>
              <c:f>'-RÅDATA_KVARTAL-'!$A$31:$A$47</c:f>
              <c:strCache>
                <c:ptCount val="17"/>
                <c:pt idx="0">
                  <c:v>2009 Kvartal 4</c:v>
                </c:pt>
                <c:pt idx="1">
                  <c:v>2010 Kvartal 1</c:v>
                </c:pt>
                <c:pt idx="2">
                  <c:v>2010 Kvartal 2</c:v>
                </c:pt>
                <c:pt idx="3">
                  <c:v>2010 Kvartal 3</c:v>
                </c:pt>
                <c:pt idx="4">
                  <c:v>2010 Kvartal 4</c:v>
                </c:pt>
                <c:pt idx="5">
                  <c:v>2011 Kvartal 1</c:v>
                </c:pt>
                <c:pt idx="6">
                  <c:v>2011 Kvartal 2</c:v>
                </c:pt>
                <c:pt idx="7">
                  <c:v>2011 Kvartal 3</c:v>
                </c:pt>
                <c:pt idx="8">
                  <c:v>2011 Kvartal 4</c:v>
                </c:pt>
                <c:pt idx="9">
                  <c:v>2012 Kvartal 1</c:v>
                </c:pt>
                <c:pt idx="10">
                  <c:v>2012 Kvartal 2</c:v>
                </c:pt>
                <c:pt idx="11">
                  <c:v>2012 Kvartal 3</c:v>
                </c:pt>
                <c:pt idx="12">
                  <c:v>2012 Kvartal 4</c:v>
                </c:pt>
                <c:pt idx="13">
                  <c:v>2013 Kvartal 1</c:v>
                </c:pt>
                <c:pt idx="14">
                  <c:v>2013 Kvartal 2</c:v>
                </c:pt>
                <c:pt idx="15">
                  <c:v>2013 Kvartal 3</c:v>
                </c:pt>
                <c:pt idx="16">
                  <c:v>2013 Kvartal 4</c:v>
                </c:pt>
              </c:strCache>
            </c:strRef>
          </c:cat>
          <c:val>
            <c:numRef>
              <c:f>'-RÅDATA_KVARTAL-'!$O$31:$O$47</c:f>
              <c:numCache>
                <c:formatCode>#,##0</c:formatCode>
                <c:ptCount val="17"/>
                <c:pt idx="0">
                  <c:v>3808.9634397436216</c:v>
                </c:pt>
                <c:pt idx="1">
                  <c:v>3603.1985186167544</c:v>
                </c:pt>
                <c:pt idx="2">
                  <c:v>3892.8205939111963</c:v>
                </c:pt>
                <c:pt idx="3">
                  <c:v>3556.6588722364313</c:v>
                </c:pt>
                <c:pt idx="4">
                  <c:v>3775.5631137852515</c:v>
                </c:pt>
                <c:pt idx="5">
                  <c:v>3716.6959794876952</c:v>
                </c:pt>
                <c:pt idx="6">
                  <c:v>3863.1815859259059</c:v>
                </c:pt>
                <c:pt idx="7">
                  <c:v>3342.0191893337446</c:v>
                </c:pt>
                <c:pt idx="8">
                  <c:v>3527.2736131106449</c:v>
                </c:pt>
                <c:pt idx="9">
                  <c:v>3655.4991203403119</c:v>
                </c:pt>
                <c:pt idx="10">
                  <c:v>3588.319821282128</c:v>
                </c:pt>
                <c:pt idx="11">
                  <c:v>3356.4779357957032</c:v>
                </c:pt>
                <c:pt idx="12">
                  <c:v>3321.3085010484028</c:v>
                </c:pt>
                <c:pt idx="13">
                  <c:v>3574.8914992691844</c:v>
                </c:pt>
                <c:pt idx="14">
                  <c:v>3523.4063995246252</c:v>
                </c:pt>
                <c:pt idx="15">
                  <c:v>3465.1655357898517</c:v>
                </c:pt>
                <c:pt idx="16">
                  <c:v>3560.3001019464332</c:v>
                </c:pt>
              </c:numCache>
            </c:numRef>
          </c:val>
        </c:ser>
        <c:dLbls/>
        <c:axId val="211604224"/>
        <c:axId val="211605760"/>
      </c:barChart>
      <c:lineChart>
        <c:grouping val="standard"/>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'-RÅDATA_KVARTAL-'!$A$31:$A$47</c:f>
              <c:strCache>
                <c:ptCount val="17"/>
                <c:pt idx="0">
                  <c:v>2009 Kvartal 4</c:v>
                </c:pt>
                <c:pt idx="1">
                  <c:v>2010 Kvartal 1</c:v>
                </c:pt>
                <c:pt idx="2">
                  <c:v>2010 Kvartal 2</c:v>
                </c:pt>
                <c:pt idx="3">
                  <c:v>2010 Kvartal 3</c:v>
                </c:pt>
                <c:pt idx="4">
                  <c:v>2010 Kvartal 4</c:v>
                </c:pt>
                <c:pt idx="5">
                  <c:v>2011 Kvartal 1</c:v>
                </c:pt>
                <c:pt idx="6">
                  <c:v>2011 Kvartal 2</c:v>
                </c:pt>
                <c:pt idx="7">
                  <c:v>2011 Kvartal 3</c:v>
                </c:pt>
                <c:pt idx="8">
                  <c:v>2011 Kvartal 4</c:v>
                </c:pt>
                <c:pt idx="9">
                  <c:v>2012 Kvartal 1</c:v>
                </c:pt>
                <c:pt idx="10">
                  <c:v>2012 Kvartal 2</c:v>
                </c:pt>
                <c:pt idx="11">
                  <c:v>2012 Kvartal 3</c:v>
                </c:pt>
                <c:pt idx="12">
                  <c:v>2012 Kvartal 4</c:v>
                </c:pt>
                <c:pt idx="13">
                  <c:v>2013 Kvartal 1</c:v>
                </c:pt>
                <c:pt idx="14">
                  <c:v>2013 Kvartal 2</c:v>
                </c:pt>
                <c:pt idx="15">
                  <c:v>2013 Kvartal 3</c:v>
                </c:pt>
                <c:pt idx="16">
                  <c:v>2013 Kvartal 4</c:v>
                </c:pt>
              </c:strCache>
            </c:strRef>
          </c:cat>
          <c:val>
            <c:numRef>
              <c:f>'-RÅDATA_KVARTAL-'!$AC$31:$AC$47</c:f>
              <c:numCache>
                <c:formatCode>#,##0</c:formatCode>
                <c:ptCount val="17"/>
                <c:pt idx="0">
                  <c:v>13176.154291379999</c:v>
                </c:pt>
                <c:pt idx="1">
                  <c:v>13687.927986741617</c:v>
                </c:pt>
                <c:pt idx="2">
                  <c:v>14329.707664056261</c:v>
                </c:pt>
                <c:pt idx="3">
                  <c:v>14861.641424508005</c:v>
                </c:pt>
                <c:pt idx="4">
                  <c:v>14828.241098549632</c:v>
                </c:pt>
                <c:pt idx="5">
                  <c:v>14941.738559420575</c:v>
                </c:pt>
                <c:pt idx="6">
                  <c:v>14912.099551435284</c:v>
                </c:pt>
                <c:pt idx="7">
                  <c:v>14697.459868532598</c:v>
                </c:pt>
                <c:pt idx="8">
                  <c:v>14449.170367857991</c:v>
                </c:pt>
                <c:pt idx="9">
                  <c:v>14387.973508710607</c:v>
                </c:pt>
                <c:pt idx="10">
                  <c:v>14113.111744066829</c:v>
                </c:pt>
                <c:pt idx="11">
                  <c:v>14127.570490528788</c:v>
                </c:pt>
                <c:pt idx="12">
                  <c:v>13921.605378466546</c:v>
                </c:pt>
                <c:pt idx="13">
                  <c:v>13840.997757395418</c:v>
                </c:pt>
                <c:pt idx="14">
                  <c:v>13776.084335637916</c:v>
                </c:pt>
                <c:pt idx="15">
                  <c:v>13884.771935632063</c:v>
                </c:pt>
                <c:pt idx="16">
                  <c:v>14123.763536530094</c:v>
                </c:pt>
              </c:numCache>
            </c:numRef>
          </c:val>
        </c:ser>
        <c:dLbls/>
        <c:marker val="1"/>
        <c:axId val="212676992"/>
        <c:axId val="212678528"/>
      </c:lineChart>
      <c:catAx>
        <c:axId val="211604224"/>
        <c:scaling>
          <c:orientation val="minMax"/>
        </c:scaling>
        <c:axPos val="b"/>
        <c:numFmt formatCode="General"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11605760"/>
        <c:crosses val="autoZero"/>
        <c:lblAlgn val="ctr"/>
        <c:lblOffset val="100"/>
        <c:tickLblSkip val="1"/>
        <c:tickMarkSkip val="1"/>
      </c:catAx>
      <c:valAx>
        <c:axId val="211605760"/>
        <c:scaling>
          <c:orientation val="minMax"/>
          <c:max val="5000"/>
        </c:scaling>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tonkilometer  / million tonne-kilometres</a:t>
                </a:r>
              </a:p>
            </c:rich>
          </c:tx>
          <c:layout>
            <c:manualLayout>
              <c:xMode val="edge"/>
              <c:yMode val="edge"/>
              <c:x val="7.2388746903823123E-3"/>
              <c:y val="0.31242937853107472"/>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11604224"/>
        <c:crosses val="autoZero"/>
        <c:crossBetween val="between"/>
      </c:valAx>
      <c:catAx>
        <c:axId val="212676992"/>
        <c:scaling>
          <c:orientation val="minMax"/>
        </c:scaling>
        <c:delete val="1"/>
        <c:axPos val="b"/>
        <c:numFmt formatCode="General" sourceLinked="1"/>
        <c:tickLblPos val="none"/>
        <c:crossAx val="212678528"/>
        <c:crosses val="autoZero"/>
        <c:lblAlgn val="ctr"/>
        <c:lblOffset val="100"/>
      </c:catAx>
      <c:valAx>
        <c:axId val="212678528"/>
        <c:scaling>
          <c:orientation val="minMax"/>
          <c:max val="20000"/>
          <c:min val="0"/>
        </c:scaling>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tonkilometer  / million tonne-kilometres</a:t>
                </a:r>
              </a:p>
            </c:rich>
          </c:tx>
          <c:layout>
            <c:manualLayout>
              <c:xMode val="edge"/>
              <c:yMode val="edge"/>
              <c:x val="0.96342142973216527"/>
              <c:y val="0.26101694915254425"/>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12676992"/>
        <c:crosses val="max"/>
        <c:crossBetween val="between"/>
        <c:majorUnit val="2000"/>
      </c:valAx>
      <c:spPr>
        <a:noFill/>
        <a:ln w="12700">
          <a:solidFill>
            <a:srgbClr val="808080"/>
          </a:solidFill>
          <a:prstDash val="solid"/>
        </a:ln>
      </c:spPr>
    </c:plotArea>
    <c:legend>
      <c:legendPos val="b"/>
      <c:txPr>
        <a:bodyPr/>
        <a:lstStyle/>
        <a:p>
          <a:pPr>
            <a:defRPr sz="920" b="0" i="0" u="none" strike="noStrike" baseline="0">
              <a:solidFill>
                <a:srgbClr val="000000"/>
              </a:solidFill>
              <a:latin typeface="Arial"/>
              <a:ea typeface="Arial"/>
              <a:cs typeface="Arial"/>
            </a:defRPr>
          </a:pPr>
          <a:endParaRPr lang="sv-SE"/>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61" footer="0.31496062992126261"/>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sv-SE"/>
  <c:chart>
    <c:plotArea>
      <c:layout>
        <c:manualLayout>
          <c:layoutTarget val="inner"/>
          <c:xMode val="edge"/>
          <c:yMode val="edge"/>
          <c:x val="7.8593588417786964E-2"/>
          <c:y val="0.14576271186440762"/>
          <c:w val="0.83660806618408101"/>
          <c:h val="0.6677966101695002"/>
        </c:manualLayout>
      </c:layout>
      <c:barChart>
        <c:barDir val="col"/>
        <c:grouping val="clustered"/>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cat>
            <c:strRef>
              <c:f>'-RÅDATA_KVARTAL-'!$A$31:$A$47</c:f>
              <c:strCache>
                <c:ptCount val="17"/>
                <c:pt idx="0">
                  <c:v>2009 Kvartal 4</c:v>
                </c:pt>
                <c:pt idx="1">
                  <c:v>2010 Kvartal 1</c:v>
                </c:pt>
                <c:pt idx="2">
                  <c:v>2010 Kvartal 2</c:v>
                </c:pt>
                <c:pt idx="3">
                  <c:v>2010 Kvartal 3</c:v>
                </c:pt>
                <c:pt idx="4">
                  <c:v>2010 Kvartal 4</c:v>
                </c:pt>
                <c:pt idx="5">
                  <c:v>2011 Kvartal 1</c:v>
                </c:pt>
                <c:pt idx="6">
                  <c:v>2011 Kvartal 2</c:v>
                </c:pt>
                <c:pt idx="7">
                  <c:v>2011 Kvartal 3</c:v>
                </c:pt>
                <c:pt idx="8">
                  <c:v>2011 Kvartal 4</c:v>
                </c:pt>
                <c:pt idx="9">
                  <c:v>2012 Kvartal 1</c:v>
                </c:pt>
                <c:pt idx="10">
                  <c:v>2012 Kvartal 2</c:v>
                </c:pt>
                <c:pt idx="11">
                  <c:v>2012 Kvartal 3</c:v>
                </c:pt>
                <c:pt idx="12">
                  <c:v>2012 Kvartal 4</c:v>
                </c:pt>
                <c:pt idx="13">
                  <c:v>2013 Kvartal 1</c:v>
                </c:pt>
                <c:pt idx="14">
                  <c:v>2013 Kvartal 2</c:v>
                </c:pt>
                <c:pt idx="15">
                  <c:v>2013 Kvartal 3</c:v>
                </c:pt>
                <c:pt idx="16">
                  <c:v>2013 Kvartal 4</c:v>
                </c:pt>
              </c:strCache>
            </c:strRef>
          </c:cat>
          <c:val>
            <c:numRef>
              <c:f>'-RÅDATA_KVARTAL-'!$J$31:$J$47</c:f>
              <c:numCache>
                <c:formatCode>#,##0</c:formatCode>
                <c:ptCount val="17"/>
                <c:pt idx="0">
                  <c:v>6994.1809162189211</c:v>
                </c:pt>
                <c:pt idx="1">
                  <c:v>6374.6249006489979</c:v>
                </c:pt>
                <c:pt idx="2">
                  <c:v>6967.0640007100337</c:v>
                </c:pt>
                <c:pt idx="3">
                  <c:v>7361.3263808956617</c:v>
                </c:pt>
                <c:pt idx="4">
                  <c:v>7226.1891707153127</c:v>
                </c:pt>
                <c:pt idx="5">
                  <c:v>6807.4259327233576</c:v>
                </c:pt>
                <c:pt idx="6">
                  <c:v>7040.5026547231955</c:v>
                </c:pt>
                <c:pt idx="7">
                  <c:v>7361.1885511409819</c:v>
                </c:pt>
                <c:pt idx="8">
                  <c:v>7303.3275325809391</c:v>
                </c:pt>
                <c:pt idx="9">
                  <c:v>7381.5833821097403</c:v>
                </c:pt>
                <c:pt idx="10">
                  <c:v>6207.7298840431195</c:v>
                </c:pt>
                <c:pt idx="11">
                  <c:v>7528.9722640251148</c:v>
                </c:pt>
                <c:pt idx="12">
                  <c:v>7557.3624408479891</c:v>
                </c:pt>
                <c:pt idx="13">
                  <c:v>6820.38568091449</c:v>
                </c:pt>
                <c:pt idx="14">
                  <c:v>7007.7511065773324</c:v>
                </c:pt>
                <c:pt idx="15">
                  <c:v>7555.4732427826948</c:v>
                </c:pt>
                <c:pt idx="16">
                  <c:v>8234.398437307862</c:v>
                </c:pt>
              </c:numCache>
            </c:numRef>
          </c:val>
        </c:ser>
        <c:dLbls/>
        <c:axId val="212763392"/>
        <c:axId val="212764928"/>
      </c:barChart>
      <c:lineChart>
        <c:grouping val="standard"/>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'-RÅDATA_KVARTAL-'!$A$31:$A$47</c:f>
              <c:strCache>
                <c:ptCount val="17"/>
                <c:pt idx="0">
                  <c:v>2009 Kvartal 4</c:v>
                </c:pt>
                <c:pt idx="1">
                  <c:v>2010 Kvartal 1</c:v>
                </c:pt>
                <c:pt idx="2">
                  <c:v>2010 Kvartal 2</c:v>
                </c:pt>
                <c:pt idx="3">
                  <c:v>2010 Kvartal 3</c:v>
                </c:pt>
                <c:pt idx="4">
                  <c:v>2010 Kvartal 4</c:v>
                </c:pt>
                <c:pt idx="5">
                  <c:v>2011 Kvartal 1</c:v>
                </c:pt>
                <c:pt idx="6">
                  <c:v>2011 Kvartal 2</c:v>
                </c:pt>
                <c:pt idx="7">
                  <c:v>2011 Kvartal 3</c:v>
                </c:pt>
                <c:pt idx="8">
                  <c:v>2011 Kvartal 4</c:v>
                </c:pt>
                <c:pt idx="9">
                  <c:v>2012 Kvartal 1</c:v>
                </c:pt>
                <c:pt idx="10">
                  <c:v>2012 Kvartal 2</c:v>
                </c:pt>
                <c:pt idx="11">
                  <c:v>2012 Kvartal 3</c:v>
                </c:pt>
                <c:pt idx="12">
                  <c:v>2012 Kvartal 4</c:v>
                </c:pt>
                <c:pt idx="13">
                  <c:v>2013 Kvartal 1</c:v>
                </c:pt>
                <c:pt idx="14">
                  <c:v>2013 Kvartal 2</c:v>
                </c:pt>
                <c:pt idx="15">
                  <c:v>2013 Kvartal 3</c:v>
                </c:pt>
                <c:pt idx="16">
                  <c:v>2013 Kvartal 4</c:v>
                </c:pt>
              </c:strCache>
            </c:strRef>
          </c:cat>
          <c:val>
            <c:numRef>
              <c:f>'-RÅDATA_KVARTAL-'!$X$31:$X$47</c:f>
              <c:numCache>
                <c:formatCode>#,##0</c:formatCode>
                <c:ptCount val="17"/>
                <c:pt idx="0">
                  <c:v>21633.803192999992</c:v>
                </c:pt>
                <c:pt idx="1">
                  <c:v>24260.813660721775</c:v>
                </c:pt>
                <c:pt idx="2">
                  <c:v>26347.908541093628</c:v>
                </c:pt>
                <c:pt idx="3">
                  <c:v>27697.196198473615</c:v>
                </c:pt>
                <c:pt idx="4">
                  <c:v>27929.204452970007</c:v>
                </c:pt>
                <c:pt idx="5">
                  <c:v>28362.005485044363</c:v>
                </c:pt>
                <c:pt idx="6">
                  <c:v>28435.44413905753</c:v>
                </c:pt>
                <c:pt idx="7">
                  <c:v>28435.30630930285</c:v>
                </c:pt>
                <c:pt idx="8">
                  <c:v>28512.444671168472</c:v>
                </c:pt>
                <c:pt idx="9">
                  <c:v>29086.602120554857</c:v>
                </c:pt>
                <c:pt idx="10">
                  <c:v>28253.829349874781</c:v>
                </c:pt>
                <c:pt idx="11">
                  <c:v>28421.613062758915</c:v>
                </c:pt>
                <c:pt idx="12">
                  <c:v>28675.647971025963</c:v>
                </c:pt>
                <c:pt idx="13">
                  <c:v>28114.450269830711</c:v>
                </c:pt>
                <c:pt idx="14">
                  <c:v>28914.471492364926</c:v>
                </c:pt>
                <c:pt idx="15">
                  <c:v>28940.972471122506</c:v>
                </c:pt>
                <c:pt idx="16">
                  <c:v>29618.008467582382</c:v>
                </c:pt>
              </c:numCache>
            </c:numRef>
          </c:val>
        </c:ser>
        <c:dLbls/>
        <c:marker val="1"/>
        <c:axId val="212783488"/>
        <c:axId val="212785024"/>
      </c:lineChart>
      <c:catAx>
        <c:axId val="212763392"/>
        <c:scaling>
          <c:orientation val="minMax"/>
        </c:scaling>
        <c:axPos val="b"/>
        <c:numFmt formatCode="General"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12764928"/>
        <c:crosses val="autoZero"/>
        <c:lblAlgn val="ctr"/>
        <c:lblOffset val="100"/>
        <c:tickLblSkip val="1"/>
        <c:tickMarkSkip val="1"/>
      </c:catAx>
      <c:valAx>
        <c:axId val="212764928"/>
        <c:scaling>
          <c:orientation val="minMax"/>
          <c:max val="9000"/>
        </c:scaling>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7.2388746903823123E-3"/>
              <c:y val="0.32372881355932426"/>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12763392"/>
        <c:crosses val="autoZero"/>
        <c:crossBetween val="between"/>
      </c:valAx>
      <c:catAx>
        <c:axId val="212783488"/>
        <c:scaling>
          <c:orientation val="minMax"/>
        </c:scaling>
        <c:delete val="1"/>
        <c:axPos val="b"/>
        <c:numFmt formatCode="General" sourceLinked="1"/>
        <c:tickLblPos val="none"/>
        <c:crossAx val="212785024"/>
        <c:crosses val="autoZero"/>
        <c:lblAlgn val="ctr"/>
        <c:lblOffset val="100"/>
      </c:catAx>
      <c:valAx>
        <c:axId val="212785024"/>
        <c:scaling>
          <c:orientation val="minMax"/>
          <c:max val="36000"/>
          <c:min val="0"/>
        </c:scaling>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067796610169492"/>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12783488"/>
        <c:crosses val="max"/>
        <c:crossBetween val="between"/>
        <c:majorUnit val="4000"/>
      </c:valAx>
      <c:spPr>
        <a:noFill/>
        <a:ln w="25400">
          <a:noFill/>
        </a:ln>
      </c:spPr>
    </c:plotArea>
    <c:legend>
      <c:legendPos val="b"/>
      <c:txPr>
        <a:bodyPr/>
        <a:lstStyle/>
        <a:p>
          <a:pPr>
            <a:defRPr sz="920" b="0" i="0" u="none" strike="noStrike" baseline="0">
              <a:solidFill>
                <a:srgbClr val="000000"/>
              </a:solidFill>
              <a:latin typeface="Arial"/>
              <a:ea typeface="Arial"/>
              <a:cs typeface="Arial"/>
            </a:defRPr>
          </a:pPr>
          <a:endParaRPr lang="sv-SE"/>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61" footer="0.31496062992126261"/>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200025</xdr:colOff>
      <xdr:row>6</xdr:row>
      <xdr:rowOff>0</xdr:rowOff>
    </xdr:from>
    <xdr:to>
      <xdr:col>4</xdr:col>
      <xdr:colOff>123825</xdr:colOff>
      <xdr:row>11</xdr:row>
      <xdr:rowOff>47625</xdr:rowOff>
    </xdr:to>
    <xdr:pic>
      <xdr:nvPicPr>
        <xdr:cNvPr id="646181"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1266825" y="1123950"/>
          <a:ext cx="990600" cy="762000"/>
        </a:xfrm>
        <a:prstGeom prst="rect">
          <a:avLst/>
        </a:prstGeom>
        <a:noFill/>
        <a:ln w="9525">
          <a:noFill/>
          <a:miter lim="800000"/>
          <a:headEnd/>
          <a:tailEnd/>
        </a:ln>
      </xdr:spPr>
    </xdr:pic>
    <xdr:clientData/>
  </xdr:twoCellAnchor>
  <xdr:twoCellAnchor editAs="oneCell">
    <xdr:from>
      <xdr:col>8</xdr:col>
      <xdr:colOff>0</xdr:colOff>
      <xdr:row>6</xdr:row>
      <xdr:rowOff>123825</xdr:rowOff>
    </xdr:from>
    <xdr:to>
      <xdr:col>13</xdr:col>
      <xdr:colOff>28575</xdr:colOff>
      <xdr:row>10</xdr:row>
      <xdr:rowOff>0</xdr:rowOff>
    </xdr:to>
    <xdr:pic>
      <xdr:nvPicPr>
        <xdr:cNvPr id="646182" name="Bildobjekt 3" descr="sos_farg_sve.png"/>
        <xdr:cNvPicPr>
          <a:picLocks noChangeAspect="1"/>
        </xdr:cNvPicPr>
      </xdr:nvPicPr>
      <xdr:blipFill>
        <a:blip xmlns:r="http://schemas.openxmlformats.org/officeDocument/2006/relationships" r:embed="rId2" cstate="print"/>
        <a:srcRect/>
        <a:stretch>
          <a:fillRect/>
        </a:stretch>
      </xdr:blipFill>
      <xdr:spPr bwMode="auto">
        <a:xfrm>
          <a:off x="4267200" y="1247775"/>
          <a:ext cx="2695575" cy="4476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66675</xdr:rowOff>
    </xdr:from>
    <xdr:to>
      <xdr:col>19</xdr:col>
      <xdr:colOff>0</xdr:colOff>
      <xdr:row>40</xdr:row>
      <xdr:rowOff>0</xdr:rowOff>
    </xdr:to>
    <xdr:graphicFrame macro="">
      <xdr:nvGraphicFramePr>
        <xdr:cNvPr id="25707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0.95301</cdr:x>
      <cdr:y>0.10624</cdr:y>
    </cdr:from>
    <cdr:to>
      <cdr:x>0.99624</cdr:x>
      <cdr:y>0.84148</cdr:y>
    </cdr:to>
    <cdr:sp macro="" textlink="">
      <cdr:nvSpPr>
        <cdr:cNvPr id="4" name="textruta 3"/>
        <cdr:cNvSpPr txBox="1"/>
      </cdr:nvSpPr>
      <cdr:spPr>
        <a:xfrm xmlns:a="http://schemas.openxmlformats.org/drawingml/2006/main">
          <a:off x="9658350" y="600075"/>
          <a:ext cx="438149" cy="4152900"/>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2.xml><?xml version="1.0" encoding="utf-8"?>
<xdr:wsDr xmlns:xdr="http://schemas.openxmlformats.org/drawingml/2006/spreadsheetDrawing" xmlns:a="http://schemas.openxmlformats.org/drawingml/2006/main">
  <xdr:twoCellAnchor editAs="absolute">
    <xdr:from>
      <xdr:col>0</xdr:col>
      <xdr:colOff>28575</xdr:colOff>
      <xdr:row>0</xdr:row>
      <xdr:rowOff>76200</xdr:rowOff>
    </xdr:from>
    <xdr:to>
      <xdr:col>19</xdr:col>
      <xdr:colOff>28575</xdr:colOff>
      <xdr:row>40</xdr:row>
      <xdr:rowOff>9525</xdr:rowOff>
    </xdr:to>
    <xdr:graphicFrame macro="">
      <xdr:nvGraphicFramePr>
        <xdr:cNvPr id="25912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0</xdr:colOff>
      <xdr:row>0</xdr:row>
      <xdr:rowOff>66675</xdr:rowOff>
    </xdr:from>
    <xdr:to>
      <xdr:col>20</xdr:col>
      <xdr:colOff>361950</xdr:colOff>
      <xdr:row>40</xdr:row>
      <xdr:rowOff>0</xdr:rowOff>
    </xdr:to>
    <xdr:graphicFrame macro="">
      <xdr:nvGraphicFramePr>
        <xdr:cNvPr id="26117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0</xdr:row>
      <xdr:rowOff>95250</xdr:rowOff>
    </xdr:from>
    <xdr:to>
      <xdr:col>19</xdr:col>
      <xdr:colOff>19050</xdr:colOff>
      <xdr:row>40</xdr:row>
      <xdr:rowOff>0</xdr:rowOff>
    </xdr:to>
    <xdr:graphicFrame macro="">
      <xdr:nvGraphicFramePr>
        <xdr:cNvPr id="26322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76200</xdr:rowOff>
    </xdr:to>
    <xdr:graphicFrame macro="">
      <xdr:nvGraphicFramePr>
        <xdr:cNvPr id="26527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731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346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551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73</xdr:row>
      <xdr:rowOff>142875</xdr:rowOff>
    </xdr:from>
    <xdr:to>
      <xdr:col>6</xdr:col>
      <xdr:colOff>76200</xdr:colOff>
      <xdr:row>75</xdr:row>
      <xdr:rowOff>19050</xdr:rowOff>
    </xdr:to>
    <xdr:pic>
      <xdr:nvPicPr>
        <xdr:cNvPr id="254021" name="Bildobjekt 2" descr="sosgif.gif"/>
        <xdr:cNvPicPr>
          <a:picLocks noChangeAspect="1"/>
        </xdr:cNvPicPr>
      </xdr:nvPicPr>
      <xdr:blipFill>
        <a:blip xmlns:r="http://schemas.openxmlformats.org/officeDocument/2006/relationships" r:embed="rId1" cstate="print"/>
        <a:srcRect/>
        <a:stretch>
          <a:fillRect/>
        </a:stretch>
      </xdr:blipFill>
      <xdr:spPr bwMode="auto">
        <a:xfrm>
          <a:off x="104775" y="11896725"/>
          <a:ext cx="1543050" cy="23812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936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141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57</xdr:row>
      <xdr:rowOff>0</xdr:rowOff>
    </xdr:from>
    <xdr:to>
      <xdr:col>3</xdr:col>
      <xdr:colOff>1400175</xdr:colOff>
      <xdr:row>58</xdr:row>
      <xdr:rowOff>57150</xdr:rowOff>
    </xdr:to>
    <xdr:pic>
      <xdr:nvPicPr>
        <xdr:cNvPr id="247929"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6972300"/>
          <a:ext cx="1543050" cy="238125"/>
        </a:xfrm>
        <a:prstGeom prst="rect">
          <a:avLst/>
        </a:prstGeom>
        <a:noFill/>
        <a:ln w="9525">
          <a:noFill/>
          <a:miter lim="800000"/>
          <a:headEnd/>
          <a:tailEnd/>
        </a:ln>
      </xdr:spPr>
    </xdr:pic>
    <xdr:clientData/>
  </xdr:twoCellAnchor>
  <xdr:twoCellAnchor editAs="oneCell">
    <xdr:from>
      <xdr:col>1</xdr:col>
      <xdr:colOff>85725</xdr:colOff>
      <xdr:row>29</xdr:row>
      <xdr:rowOff>19050</xdr:rowOff>
    </xdr:from>
    <xdr:to>
      <xdr:col>3</xdr:col>
      <xdr:colOff>1390650</xdr:colOff>
      <xdr:row>30</xdr:row>
      <xdr:rowOff>180975</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23825" y="3286125"/>
          <a:ext cx="1543050" cy="2381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57</xdr:row>
      <xdr:rowOff>104775</xdr:rowOff>
    </xdr:from>
    <xdr:to>
      <xdr:col>3</xdr:col>
      <xdr:colOff>1400175</xdr:colOff>
      <xdr:row>58</xdr:row>
      <xdr:rowOff>161925</xdr:rowOff>
    </xdr:to>
    <xdr:pic>
      <xdr:nvPicPr>
        <xdr:cNvPr id="246917"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7734300"/>
          <a:ext cx="1543050" cy="238125"/>
        </a:xfrm>
        <a:prstGeom prst="rect">
          <a:avLst/>
        </a:prstGeom>
        <a:noFill/>
        <a:ln w="9525">
          <a:noFill/>
          <a:miter lim="800000"/>
          <a:headEnd/>
          <a:tailEnd/>
        </a:ln>
      </xdr:spPr>
    </xdr:pic>
    <xdr:clientData/>
  </xdr:twoCellAnchor>
  <xdr:twoCellAnchor editAs="oneCell">
    <xdr:from>
      <xdr:col>1</xdr:col>
      <xdr:colOff>95250</xdr:colOff>
      <xdr:row>29</xdr:row>
      <xdr:rowOff>76200</xdr:rowOff>
    </xdr:from>
    <xdr:to>
      <xdr:col>3</xdr:col>
      <xdr:colOff>1400175</xdr:colOff>
      <xdr:row>30</xdr:row>
      <xdr:rowOff>76200</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3724275"/>
          <a:ext cx="1543050" cy="2381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114300</xdr:colOff>
      <xdr:row>57</xdr:row>
      <xdr:rowOff>47625</xdr:rowOff>
    </xdr:from>
    <xdr:to>
      <xdr:col>3</xdr:col>
      <xdr:colOff>1419225</xdr:colOff>
      <xdr:row>58</xdr:row>
      <xdr:rowOff>104775</xdr:rowOff>
    </xdr:to>
    <xdr:pic>
      <xdr:nvPicPr>
        <xdr:cNvPr id="248956"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52400" y="7305675"/>
          <a:ext cx="1543050" cy="238125"/>
        </a:xfrm>
        <a:prstGeom prst="rect">
          <a:avLst/>
        </a:prstGeom>
        <a:noFill/>
        <a:ln w="9525">
          <a:noFill/>
          <a:miter lim="800000"/>
          <a:headEnd/>
          <a:tailEnd/>
        </a:ln>
      </xdr:spPr>
    </xdr:pic>
    <xdr:clientData/>
  </xdr:twoCellAnchor>
  <xdr:twoCellAnchor editAs="oneCell">
    <xdr:from>
      <xdr:col>1</xdr:col>
      <xdr:colOff>95250</xdr:colOff>
      <xdr:row>29</xdr:row>
      <xdr:rowOff>47625</xdr:rowOff>
    </xdr:from>
    <xdr:to>
      <xdr:col>3</xdr:col>
      <xdr:colOff>1400175</xdr:colOff>
      <xdr:row>30</xdr:row>
      <xdr:rowOff>47625</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3695700"/>
          <a:ext cx="1543050" cy="2381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55</xdr:row>
      <xdr:rowOff>0</xdr:rowOff>
    </xdr:from>
    <xdr:to>
      <xdr:col>3</xdr:col>
      <xdr:colOff>1400175</xdr:colOff>
      <xdr:row>56</xdr:row>
      <xdr:rowOff>57150</xdr:rowOff>
    </xdr:to>
    <xdr:pic>
      <xdr:nvPicPr>
        <xdr:cNvPr id="25202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6953250"/>
          <a:ext cx="1543050" cy="238125"/>
        </a:xfrm>
        <a:prstGeom prst="rect">
          <a:avLst/>
        </a:prstGeom>
        <a:noFill/>
        <a:ln w="9525">
          <a:noFill/>
          <a:miter lim="800000"/>
          <a:headEnd/>
          <a:tailEnd/>
        </a:ln>
      </xdr:spPr>
    </xdr:pic>
    <xdr:clientData/>
  </xdr:twoCellAnchor>
  <xdr:twoCellAnchor editAs="oneCell">
    <xdr:from>
      <xdr:col>1</xdr:col>
      <xdr:colOff>95250</xdr:colOff>
      <xdr:row>28</xdr:row>
      <xdr:rowOff>19050</xdr:rowOff>
    </xdr:from>
    <xdr:to>
      <xdr:col>3</xdr:col>
      <xdr:colOff>1400175</xdr:colOff>
      <xdr:row>29</xdr:row>
      <xdr:rowOff>180975</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3276600"/>
          <a:ext cx="1543050" cy="2381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114300</xdr:colOff>
      <xdr:row>57</xdr:row>
      <xdr:rowOff>38100</xdr:rowOff>
    </xdr:from>
    <xdr:to>
      <xdr:col>3</xdr:col>
      <xdr:colOff>1419225</xdr:colOff>
      <xdr:row>58</xdr:row>
      <xdr:rowOff>95250</xdr:rowOff>
    </xdr:to>
    <xdr:pic>
      <xdr:nvPicPr>
        <xdr:cNvPr id="249977"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52400" y="7667625"/>
          <a:ext cx="1543050" cy="238125"/>
        </a:xfrm>
        <a:prstGeom prst="rect">
          <a:avLst/>
        </a:prstGeom>
        <a:noFill/>
        <a:ln w="9525">
          <a:noFill/>
          <a:miter lim="800000"/>
          <a:headEnd/>
          <a:tailEnd/>
        </a:ln>
      </xdr:spPr>
    </xdr:pic>
    <xdr:clientData/>
  </xdr:twoCellAnchor>
  <xdr:twoCellAnchor editAs="oneCell">
    <xdr:from>
      <xdr:col>1</xdr:col>
      <xdr:colOff>95250</xdr:colOff>
      <xdr:row>29</xdr:row>
      <xdr:rowOff>28575</xdr:rowOff>
    </xdr:from>
    <xdr:to>
      <xdr:col>3</xdr:col>
      <xdr:colOff>1400175</xdr:colOff>
      <xdr:row>30</xdr:row>
      <xdr:rowOff>28575</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3676650"/>
          <a:ext cx="1543050" cy="2381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55</xdr:row>
      <xdr:rowOff>0</xdr:rowOff>
    </xdr:from>
    <xdr:to>
      <xdr:col>3</xdr:col>
      <xdr:colOff>1400175</xdr:colOff>
      <xdr:row>56</xdr:row>
      <xdr:rowOff>57150</xdr:rowOff>
    </xdr:to>
    <xdr:pic>
      <xdr:nvPicPr>
        <xdr:cNvPr id="255051"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6953250"/>
          <a:ext cx="1543050" cy="238125"/>
        </a:xfrm>
        <a:prstGeom prst="rect">
          <a:avLst/>
        </a:prstGeom>
        <a:noFill/>
        <a:ln w="9525">
          <a:noFill/>
          <a:miter lim="800000"/>
          <a:headEnd/>
          <a:tailEnd/>
        </a:ln>
      </xdr:spPr>
    </xdr:pic>
    <xdr:clientData/>
  </xdr:twoCellAnchor>
  <xdr:twoCellAnchor editAs="oneCell">
    <xdr:from>
      <xdr:col>1</xdr:col>
      <xdr:colOff>85725</xdr:colOff>
      <xdr:row>28</xdr:row>
      <xdr:rowOff>0</xdr:rowOff>
    </xdr:from>
    <xdr:to>
      <xdr:col>3</xdr:col>
      <xdr:colOff>1390650</xdr:colOff>
      <xdr:row>29</xdr:row>
      <xdr:rowOff>161925</xdr:rowOff>
    </xdr:to>
    <xdr:pic>
      <xdr:nvPicPr>
        <xdr:cNvPr id="4"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23825" y="3257550"/>
          <a:ext cx="1543050" cy="2381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57</xdr:row>
      <xdr:rowOff>47625</xdr:rowOff>
    </xdr:from>
    <xdr:to>
      <xdr:col>3</xdr:col>
      <xdr:colOff>1400175</xdr:colOff>
      <xdr:row>58</xdr:row>
      <xdr:rowOff>104775</xdr:rowOff>
    </xdr:to>
    <xdr:pic>
      <xdr:nvPicPr>
        <xdr:cNvPr id="256071"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7362825"/>
          <a:ext cx="1543050" cy="238125"/>
        </a:xfrm>
        <a:prstGeom prst="rect">
          <a:avLst/>
        </a:prstGeom>
        <a:noFill/>
        <a:ln w="9525">
          <a:noFill/>
          <a:miter lim="800000"/>
          <a:headEnd/>
          <a:tailEnd/>
        </a:ln>
      </xdr:spPr>
    </xdr:pic>
    <xdr:clientData/>
  </xdr:twoCellAnchor>
  <xdr:twoCellAnchor editAs="oneCell">
    <xdr:from>
      <xdr:col>1</xdr:col>
      <xdr:colOff>85725</xdr:colOff>
      <xdr:row>29</xdr:row>
      <xdr:rowOff>47625</xdr:rowOff>
    </xdr:from>
    <xdr:to>
      <xdr:col>3</xdr:col>
      <xdr:colOff>1390650</xdr:colOff>
      <xdr:row>30</xdr:row>
      <xdr:rowOff>47625</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23825" y="3695700"/>
          <a:ext cx="1543050" cy="238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redrik.lindberg@trafa.se" TargetMode="External"/><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dimension ref="A1:V44"/>
  <sheetViews>
    <sheetView tabSelected="1" workbookViewId="0">
      <selection sqref="A1:V1"/>
    </sheetView>
  </sheetViews>
  <sheetFormatPr defaultRowHeight="11.25"/>
  <cols>
    <col min="1" max="21" width="9.33203125" style="14"/>
    <col min="22" max="22" width="0.1640625" style="14" customWidth="1"/>
    <col min="23" max="16384" width="9.33203125" style="14"/>
  </cols>
  <sheetData>
    <row r="1" spans="1:22" ht="32.25" customHeight="1">
      <c r="A1" s="196" t="s">
        <v>242</v>
      </c>
      <c r="B1" s="197"/>
      <c r="C1" s="197"/>
      <c r="D1" s="197"/>
      <c r="E1" s="197"/>
      <c r="F1" s="197"/>
      <c r="G1" s="197"/>
      <c r="H1" s="197"/>
      <c r="I1" s="197"/>
      <c r="J1" s="197"/>
      <c r="K1" s="197"/>
      <c r="L1" s="197"/>
      <c r="M1" s="197"/>
      <c r="N1" s="197"/>
      <c r="O1" s="197"/>
      <c r="P1" s="197"/>
      <c r="Q1" s="197"/>
      <c r="R1" s="197"/>
      <c r="S1" s="197"/>
      <c r="T1" s="197"/>
      <c r="U1" s="197"/>
      <c r="V1" s="197"/>
    </row>
    <row r="2" spans="1:22" ht="11.25" customHeight="1">
      <c r="B2" s="126"/>
      <c r="C2" s="126"/>
      <c r="D2" s="126"/>
      <c r="E2" s="126"/>
      <c r="F2" s="126"/>
      <c r="G2" s="126"/>
      <c r="H2" s="126"/>
      <c r="I2" s="126"/>
      <c r="J2" s="126"/>
      <c r="K2" s="126"/>
      <c r="L2" s="126"/>
      <c r="M2" s="126"/>
      <c r="N2" s="126"/>
      <c r="O2" s="126"/>
      <c r="P2" s="126"/>
      <c r="Q2" s="126"/>
      <c r="R2" s="126"/>
      <c r="S2" s="126"/>
      <c r="T2" s="126"/>
      <c r="U2" s="126"/>
      <c r="V2" s="126"/>
    </row>
    <row r="3" spans="1:22">
      <c r="A3" s="198"/>
      <c r="B3" s="199"/>
      <c r="C3" s="199"/>
      <c r="D3" s="199"/>
      <c r="E3" s="199"/>
      <c r="F3" s="199"/>
      <c r="G3" s="199"/>
      <c r="H3" s="199"/>
      <c r="I3" s="199"/>
      <c r="J3" s="199"/>
      <c r="K3" s="199"/>
      <c r="L3" s="199"/>
      <c r="M3" s="199"/>
      <c r="N3" s="199"/>
      <c r="O3" s="199"/>
      <c r="P3" s="199"/>
      <c r="Q3" s="199"/>
      <c r="R3" s="199"/>
      <c r="S3" s="199"/>
      <c r="T3" s="199"/>
      <c r="U3" s="199"/>
    </row>
    <row r="12" spans="1:22" ht="65.25" customHeight="1">
      <c r="B12" s="127" t="s">
        <v>238</v>
      </c>
    </row>
    <row r="13" spans="1:22" ht="20.25">
      <c r="B13" s="137" t="s">
        <v>239</v>
      </c>
    </row>
    <row r="14" spans="1:22" ht="18.75">
      <c r="B14" s="128"/>
    </row>
    <row r="15" spans="1:22" ht="14.25" customHeight="1">
      <c r="B15" s="129" t="s">
        <v>240</v>
      </c>
    </row>
    <row r="16" spans="1:22" ht="16.5" customHeight="1">
      <c r="B16" s="128"/>
    </row>
    <row r="17" spans="2:2">
      <c r="B17" s="14" t="s">
        <v>90</v>
      </c>
    </row>
    <row r="18" spans="2:2">
      <c r="B18" s="14" t="s">
        <v>91</v>
      </c>
    </row>
    <row r="20" spans="2:2">
      <c r="B20" s="14" t="s">
        <v>245</v>
      </c>
    </row>
    <row r="21" spans="2:2">
      <c r="B21" s="14" t="s">
        <v>246</v>
      </c>
    </row>
    <row r="22" spans="2:2" ht="12.75">
      <c r="B22" s="129"/>
    </row>
    <row r="23" spans="2:2" ht="12.75">
      <c r="B23" s="129" t="s">
        <v>92</v>
      </c>
    </row>
    <row r="24" spans="2:2">
      <c r="B24" s="14" t="s">
        <v>93</v>
      </c>
    </row>
    <row r="25" spans="2:2">
      <c r="B25" s="14" t="s">
        <v>94</v>
      </c>
    </row>
    <row r="26" spans="2:2" ht="12.75">
      <c r="B26" s="130"/>
    </row>
    <row r="27" spans="2:2" ht="12.75">
      <c r="B27" s="130"/>
    </row>
    <row r="28" spans="2:2" ht="12.75">
      <c r="B28" s="130"/>
    </row>
    <row r="29" spans="2:2" ht="12.75">
      <c r="B29" s="130"/>
    </row>
    <row r="30" spans="2:2" ht="12.75">
      <c r="B30" s="131"/>
    </row>
    <row r="33" spans="1:21">
      <c r="A33" s="132"/>
      <c r="B33" s="132"/>
      <c r="C33" s="132"/>
      <c r="D33" s="132"/>
      <c r="E33" s="132"/>
      <c r="F33" s="132"/>
      <c r="G33" s="132"/>
      <c r="H33" s="132"/>
      <c r="I33" s="132"/>
      <c r="J33" s="132"/>
      <c r="K33" s="132"/>
      <c r="L33" s="132"/>
      <c r="M33" s="132"/>
      <c r="N33" s="132"/>
      <c r="O33" s="132"/>
      <c r="P33" s="132"/>
      <c r="Q33" s="132"/>
      <c r="R33" s="132"/>
      <c r="S33" s="132"/>
      <c r="T33" s="132"/>
      <c r="U33" s="132"/>
    </row>
    <row r="34" spans="1:21" ht="6" customHeight="1"/>
    <row r="35" spans="1:21">
      <c r="B35" s="15" t="s">
        <v>10</v>
      </c>
      <c r="C35" s="15"/>
      <c r="D35" s="15"/>
      <c r="E35" s="15" t="s">
        <v>20</v>
      </c>
      <c r="F35" s="15"/>
      <c r="G35" s="15"/>
      <c r="H35" s="15"/>
      <c r="I35" s="15" t="s">
        <v>35</v>
      </c>
      <c r="J35" s="15"/>
      <c r="K35" s="15"/>
      <c r="L35" s="15"/>
      <c r="M35" s="15" t="s">
        <v>24</v>
      </c>
      <c r="N35" s="15"/>
      <c r="O35" s="15"/>
      <c r="P35" s="15"/>
      <c r="Q35" s="15"/>
      <c r="R35" s="15"/>
      <c r="S35" s="15"/>
    </row>
    <row r="36" spans="1:21">
      <c r="B36" s="15"/>
      <c r="C36" s="15"/>
      <c r="D36" s="15"/>
      <c r="E36" s="15" t="s">
        <v>21</v>
      </c>
      <c r="F36" s="15"/>
      <c r="G36" s="15"/>
      <c r="H36" s="15"/>
      <c r="I36" s="15"/>
      <c r="J36" s="15"/>
      <c r="K36" s="15"/>
      <c r="L36" s="15"/>
      <c r="M36" s="15" t="s">
        <v>25</v>
      </c>
      <c r="N36" s="15"/>
      <c r="O36" s="15"/>
      <c r="P36" s="15"/>
      <c r="Q36" s="15"/>
      <c r="R36" s="15"/>
      <c r="S36" s="15"/>
    </row>
    <row r="37" spans="1:21">
      <c r="B37" s="15"/>
      <c r="C37" s="15"/>
      <c r="D37" s="15"/>
      <c r="E37" s="15" t="s">
        <v>22</v>
      </c>
      <c r="F37" s="15"/>
      <c r="G37" s="15"/>
      <c r="H37" s="15"/>
      <c r="I37" s="15"/>
      <c r="J37" s="15"/>
      <c r="K37" s="15"/>
      <c r="L37" s="15"/>
      <c r="M37" s="15" t="s">
        <v>26</v>
      </c>
      <c r="N37" s="15"/>
      <c r="O37" s="15"/>
      <c r="P37" s="15"/>
      <c r="Q37" s="15"/>
      <c r="R37" s="15"/>
      <c r="S37" s="15"/>
    </row>
    <row r="38" spans="1:21">
      <c r="B38" s="15"/>
      <c r="C38" s="15"/>
      <c r="D38" s="15"/>
      <c r="E38" s="15" t="s">
        <v>23</v>
      </c>
      <c r="F38" s="15"/>
      <c r="G38" s="15"/>
      <c r="H38" s="15"/>
      <c r="I38" s="15"/>
      <c r="J38" s="15"/>
      <c r="K38" s="15"/>
      <c r="L38" s="15"/>
      <c r="M38" s="15" t="s">
        <v>27</v>
      </c>
      <c r="N38" s="15"/>
      <c r="O38" s="15"/>
      <c r="P38" s="15"/>
      <c r="Q38" s="15"/>
      <c r="R38" s="15"/>
      <c r="S38" s="15"/>
    </row>
    <row r="39" spans="1:21">
      <c r="B39" s="15"/>
      <c r="C39" s="15"/>
      <c r="D39" s="15"/>
      <c r="E39" s="15"/>
      <c r="F39" s="15"/>
      <c r="G39" s="15"/>
      <c r="H39" s="15"/>
      <c r="I39" s="15"/>
      <c r="J39" s="15"/>
      <c r="K39" s="15"/>
      <c r="L39" s="15"/>
      <c r="M39" s="15"/>
      <c r="N39" s="15"/>
      <c r="O39" s="15"/>
      <c r="P39" s="15"/>
      <c r="Q39" s="15"/>
      <c r="R39" s="15"/>
      <c r="S39" s="15"/>
    </row>
    <row r="40" spans="1:21">
      <c r="B40" s="15" t="s">
        <v>17</v>
      </c>
      <c r="C40" s="15"/>
      <c r="D40" s="15"/>
      <c r="E40" s="15"/>
      <c r="F40" s="15"/>
      <c r="G40" s="15"/>
      <c r="H40" s="15"/>
      <c r="I40" s="15"/>
      <c r="J40" s="15"/>
      <c r="K40" s="15"/>
      <c r="L40" s="15"/>
      <c r="M40" s="15"/>
      <c r="N40" s="15"/>
      <c r="O40" s="15"/>
      <c r="P40" s="15"/>
      <c r="Q40" s="15"/>
      <c r="R40" s="15"/>
      <c r="S40" s="15"/>
    </row>
    <row r="41" spans="1:21">
      <c r="B41" s="15"/>
      <c r="C41" s="15"/>
      <c r="D41" s="15"/>
      <c r="E41" s="15"/>
      <c r="F41" s="15"/>
      <c r="G41" s="15"/>
      <c r="H41" s="15"/>
      <c r="I41" s="15"/>
      <c r="J41" s="15"/>
      <c r="K41" s="15"/>
      <c r="L41" s="15"/>
      <c r="M41" s="15"/>
      <c r="N41" s="15"/>
      <c r="O41" s="15"/>
      <c r="P41" s="15"/>
      <c r="Q41" s="15"/>
      <c r="R41" s="15"/>
      <c r="S41" s="15"/>
    </row>
    <row r="42" spans="1:21">
      <c r="B42" s="15" t="s">
        <v>18</v>
      </c>
      <c r="C42" s="15"/>
      <c r="D42" s="15"/>
      <c r="E42" s="15" t="s">
        <v>19</v>
      </c>
      <c r="F42" s="15"/>
      <c r="G42" s="15"/>
      <c r="H42" s="15"/>
      <c r="I42" s="15"/>
      <c r="J42" s="15"/>
      <c r="K42" s="15"/>
      <c r="L42" s="15"/>
      <c r="M42" s="15"/>
      <c r="N42" s="15"/>
      <c r="O42" s="15"/>
      <c r="P42" s="15"/>
      <c r="Q42" s="15"/>
      <c r="R42" s="15"/>
      <c r="S42" s="15"/>
    </row>
    <row r="43" spans="1:21">
      <c r="B43" s="15"/>
      <c r="C43" s="15"/>
      <c r="D43" s="15"/>
      <c r="E43" s="15" t="s">
        <v>28</v>
      </c>
      <c r="F43" s="15"/>
      <c r="G43" s="15"/>
      <c r="H43" s="15"/>
      <c r="I43" s="15"/>
      <c r="J43" s="15"/>
      <c r="K43" s="15"/>
      <c r="L43" s="15"/>
      <c r="M43" s="15"/>
      <c r="N43" s="15"/>
      <c r="O43" s="15"/>
      <c r="P43" s="15"/>
      <c r="Q43" s="15"/>
      <c r="R43" s="15"/>
      <c r="S43" s="15"/>
    </row>
    <row r="44" spans="1:21" ht="6" customHeight="1">
      <c r="A44" s="132"/>
      <c r="B44" s="133"/>
      <c r="C44" s="133"/>
      <c r="D44" s="133"/>
      <c r="E44" s="133"/>
      <c r="F44" s="133"/>
      <c r="G44" s="133"/>
      <c r="H44" s="133"/>
      <c r="I44" s="133"/>
      <c r="J44" s="133"/>
      <c r="K44" s="133"/>
      <c r="L44" s="133"/>
      <c r="M44" s="133"/>
      <c r="N44" s="133"/>
      <c r="O44" s="133"/>
      <c r="P44" s="133"/>
      <c r="Q44" s="133"/>
      <c r="R44" s="133"/>
      <c r="S44" s="133"/>
      <c r="T44" s="132"/>
      <c r="U44" s="132"/>
    </row>
  </sheetData>
  <sheetProtection sheet="1" objects="1" scenarios="1"/>
  <mergeCells count="2">
    <mergeCell ref="A1:V1"/>
    <mergeCell ref="A3:U3"/>
  </mergeCells>
  <hyperlinks>
    <hyperlink ref="B21" r:id="rId1" display="mailto:fredrik.lindberg@trafa.se"/>
  </hyperlinks>
  <pageMargins left="0.70866141732283472" right="0.70866141732283472" top="0.74803149606299213" bottom="0.74803149606299213" header="0.31496062992125984" footer="0.31496062992125984"/>
  <pageSetup paperSize="9" scale="80" orientation="landscape" r:id="rId2"/>
  <drawing r:id="rId3"/>
  <legacyDrawing r:id="rId4"/>
  <oleObjects>
    <oleObject progId="MSPhotoEd.3" shapeId="646145" r:id="rId5"/>
  </oleObjects>
</worksheet>
</file>

<file path=xl/worksheets/sheet10.xml><?xml version="1.0" encoding="utf-8"?>
<worksheet xmlns="http://schemas.openxmlformats.org/spreadsheetml/2006/main" xmlns:r="http://schemas.openxmlformats.org/officeDocument/2006/relationships">
  <sheetPr>
    <pageSetUpPr fitToPage="1"/>
  </sheetPr>
  <dimension ref="B1:AK55"/>
  <sheetViews>
    <sheetView workbookViewId="0"/>
  </sheetViews>
  <sheetFormatPr defaultRowHeight="14.25" outlineLevelCol="1"/>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customWidth="1" collapsed="1"/>
    <col min="22" max="22" width="1.5" style="21" customWidth="1"/>
    <col min="23" max="23" width="6.6640625" style="21" customWidth="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1" style="21" customWidth="1"/>
    <col min="34" max="34" width="50.5" style="21" customWidth="1"/>
    <col min="35" max="16384" width="9.33203125" style="21"/>
  </cols>
  <sheetData>
    <row r="1" spans="2:37">
      <c r="B1" s="22" t="s">
        <v>159</v>
      </c>
    </row>
    <row r="2" spans="2:37">
      <c r="B2" s="184" t="s">
        <v>178</v>
      </c>
      <c r="C2" s="22"/>
      <c r="D2" s="23"/>
      <c r="E2" s="23"/>
      <c r="F2" s="23"/>
      <c r="G2" s="23"/>
      <c r="H2" s="23"/>
      <c r="I2" s="23"/>
      <c r="J2" s="23"/>
      <c r="K2" s="23"/>
      <c r="L2" s="23"/>
      <c r="M2" s="23"/>
      <c r="N2" s="23"/>
      <c r="O2" s="23"/>
      <c r="P2" s="23"/>
      <c r="Q2" s="23"/>
      <c r="R2" s="23"/>
    </row>
    <row r="3" spans="2:37" ht="6" customHeight="1">
      <c r="B3" s="23"/>
      <c r="C3" s="23"/>
      <c r="D3" s="23"/>
      <c r="E3" s="23"/>
      <c r="F3" s="23"/>
      <c r="G3" s="23"/>
      <c r="H3" s="23"/>
      <c r="I3" s="23"/>
      <c r="J3" s="23"/>
      <c r="K3" s="23"/>
      <c r="L3" s="23"/>
      <c r="M3" s="23"/>
      <c r="N3" s="23"/>
      <c r="O3" s="23"/>
      <c r="P3" s="23"/>
      <c r="Q3" s="23"/>
      <c r="R3" s="23"/>
    </row>
    <row r="4" spans="2:37" ht="6" customHeight="1">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row>
    <row r="5" spans="2:37" ht="6" customHeight="1">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row>
    <row r="6" spans="2:37" ht="12.75" customHeight="1">
      <c r="B6" s="237" t="s">
        <v>42</v>
      </c>
      <c r="C6" s="237"/>
      <c r="D6" s="237"/>
      <c r="E6" s="243">
        <v>2000</v>
      </c>
      <c r="F6" s="244"/>
      <c r="G6" s="243">
        <v>2001</v>
      </c>
      <c r="H6" s="244"/>
      <c r="I6" s="243">
        <v>2002</v>
      </c>
      <c r="J6" s="244"/>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43">
        <v>2013</v>
      </c>
      <c r="AF6" s="24"/>
      <c r="AG6" s="237" t="s">
        <v>45</v>
      </c>
      <c r="AH6" s="237"/>
      <c r="AI6" s="25"/>
    </row>
    <row r="7" spans="2:37" ht="12.75" customHeight="1">
      <c r="B7" s="242" t="s">
        <v>43</v>
      </c>
      <c r="C7" s="242"/>
      <c r="D7" s="242"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28"/>
      <c r="AH7" s="28" t="s">
        <v>44</v>
      </c>
      <c r="AI7" s="25"/>
    </row>
    <row r="8" spans="2:37" ht="6" customHeight="1">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8"/>
      <c r="AG8" s="18"/>
      <c r="AH8" s="18"/>
      <c r="AI8" s="25"/>
    </row>
    <row r="9" spans="2:37" ht="10.5" customHeight="1">
      <c r="B9" s="65">
        <v>1</v>
      </c>
      <c r="C9" s="6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",$D9),'-RÅDATA_KVARTAL-'!$A$4:$W$43,14)&gt;0,VLOOKUP(CONCATENATE(U$6," ",$D9),'-RÅDATA_KVARTAL-'!$A$4:$W$43,14),"")</f>
        <v>11097.759770964145</v>
      </c>
      <c r="V9" s="79"/>
      <c r="W9" s="79">
        <f>IF(VLOOKUP(CONCATENATE(W$6," ",$D9),'-RÅDATA_KVARTAL-'!$A$4:$W$43,14)&gt;0,VLOOKUP(CONCATENATE(W$6," ",$D9),'-RÅDATA_KVARTAL-'!$A$4:$W$43,14),"")</f>
        <v>8031.0694655921307</v>
      </c>
      <c r="X9" s="79"/>
      <c r="Y9" s="79">
        <f>IF(VLOOKUP(CONCATENATE(Y$6," ",$D9),'-RÅDATA_KVARTAL-'!$A$4:$W$43,14)&gt;0,VLOOKUP(CONCATENATE(Y$6," ",$D9),'-RÅDATA_KVARTAL-'!$A$4:$W$43,14),"")</f>
        <v>9846.2508838755584</v>
      </c>
      <c r="Z9" s="79"/>
      <c r="AA9" s="79">
        <f>IF(VLOOKUP(CONCATENATE(AA$6," ",$D9),'-RÅDATA_KVARTAL-'!$A$4:$W$43,14)&gt;0,VLOOKUP(CONCATENATE(AA$6," ",$D9),'-RÅDATA_KVARTAL-'!$A$4:$W$43,14),"")</f>
        <v>10270.327261047501</v>
      </c>
      <c r="AB9" s="79"/>
      <c r="AC9" s="79">
        <f>IF(VLOOKUP(CONCATENATE(AC$6," ",$D9),'-RÅDATA_KVARTAL-'!$A$4:$W$43,14)&gt;0,VLOOKUP(CONCATENATE(AC$6," ",$D9),'-RÅDATA_KVARTAL-'!$A$4:$W$43,14),"")</f>
        <v>9546.1515988001593</v>
      </c>
      <c r="AD9" s="153"/>
      <c r="AE9" s="79">
        <f>IF(VLOOKUP(CONCATENATE(AE$6," ",$D9),'-RÅDATA_KVARTAL-'!$A$4:$W$75,14)&gt;0,VLOOKUP(CONCATENATE(AE$6," ",$D9),'-RÅDATA_KVARTAL-'!$A$4:$W$75,14),"")</f>
        <v>9209.8829307133856</v>
      </c>
      <c r="AF9" s="37" t="s">
        <v>169</v>
      </c>
      <c r="AG9" s="33"/>
      <c r="AH9" s="18" t="s">
        <v>38</v>
      </c>
      <c r="AI9" s="25"/>
    </row>
    <row r="10" spans="2:37" ht="10.5" customHeight="1">
      <c r="B10" s="65">
        <v>2</v>
      </c>
      <c r="C10" s="65"/>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",$D10),'-RÅDATA_KVARTAL-'!$A$4:$W$43,14)&gt;0,VLOOKUP(CONCATENATE(U$6," ",$D10),'-RÅDATA_KVARTAL-'!$A$4:$W$43,14),"")</f>
        <v>11200.942614262847</v>
      </c>
      <c r="V10" s="79"/>
      <c r="W10" s="79">
        <f>IF(VLOOKUP(CONCATENATE(W$6," ",$D10),'-RÅDATA_KVARTAL-'!$A$4:$W$43,14)&gt;0,VLOOKUP(CONCATENATE(W$6," ",$D10),'-RÅDATA_KVARTAL-'!$A$4:$W$43,14),"")</f>
        <v>8082.0692193192472</v>
      </c>
      <c r="X10" s="79"/>
      <c r="Y10" s="79">
        <f>IF(VLOOKUP(CONCATENATE(Y$6," ",$D10),'-RÅDATA_KVARTAL-'!$A$4:$W$43,14)&gt;0,VLOOKUP(CONCATENATE(Y$6," ",$D10),'-RÅDATA_KVARTAL-'!$A$4:$W$43,14),"")</f>
        <v>10331.502485131568</v>
      </c>
      <c r="Z10" s="79"/>
      <c r="AA10" s="79">
        <f>IF(VLOOKUP(CONCATENATE(AA$6," ",$D10),'-RÅDATA_KVARTAL-'!$A$4:$W$43,14)&gt;0,VLOOKUP(CONCATENATE(AA$6," ",$D10),'-RÅDATA_KVARTAL-'!$A$4:$W$43,14),"")</f>
        <v>10524.100336267233</v>
      </c>
      <c r="AB10" s="79"/>
      <c r="AC10" s="79">
        <f>IF(VLOOKUP(CONCATENATE(AC$6," ",$D10),'-RÅDATA_KVARTAL-'!$A$4:$W$43,14)&gt;0,VLOOKUP(CONCATENATE(AC$6," ",$D10),'-RÅDATA_KVARTAL-'!$A$4:$W$43,14),"")</f>
        <v>9580.1938064738206</v>
      </c>
      <c r="AD10" s="153"/>
      <c r="AE10" s="79">
        <f>IF(VLOOKUP(CONCATENATE(AE$6," ",$D10),'-RÅDATA_KVARTAL-'!$A$4:$W$75,14)&gt;0,VLOOKUP(CONCATENATE(AE$6," ",$D10),'-RÅDATA_KVARTAL-'!$A$4:$W$75,14),"")</f>
        <v>9057.305418529515</v>
      </c>
      <c r="AF10" s="37" t="s">
        <v>169</v>
      </c>
      <c r="AG10" s="33"/>
      <c r="AH10" s="18" t="s">
        <v>39</v>
      </c>
      <c r="AI10" s="25"/>
      <c r="AK10" s="44"/>
    </row>
    <row r="11" spans="2:37" ht="10.5" customHeight="1">
      <c r="B11" s="65">
        <v>3</v>
      </c>
      <c r="C11" s="65"/>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",$D11),'-RÅDATA_KVARTAL-'!$A$4:$W$43,14)&gt;0,VLOOKUP(CONCATENATE(U$6," ",$D11),'-RÅDATA_KVARTAL-'!$A$4:$W$43,14),"")</f>
        <v>10462.679979969958</v>
      </c>
      <c r="V11" s="79"/>
      <c r="W11" s="79">
        <f>IF(VLOOKUP(CONCATENATE(W$6," ",$D11),'-RÅDATA_KVARTAL-'!$A$4:$W$43,14)&gt;0,VLOOKUP(CONCATENATE(W$6," ",$D11),'-RÅDATA_KVARTAL-'!$A$4:$W$43,14),"")</f>
        <v>8093.0938219935761</v>
      </c>
      <c r="X11" s="79"/>
      <c r="Y11" s="79">
        <f>IF(VLOOKUP(CONCATENATE(Y$6," ",$D11),'-RÅDATA_KVARTAL-'!$A$4:$W$43,14)&gt;0,VLOOKUP(CONCATENATE(Y$6," ",$D11),'-RÅDATA_KVARTAL-'!$A$4:$W$43,14),"")</f>
        <v>9826.5547521076915</v>
      </c>
      <c r="Z11" s="79"/>
      <c r="AA11" s="79">
        <f>IF(VLOOKUP(CONCATENATE(AA$6," ",$D11),'-RÅDATA_KVARTAL-'!$A$4:$W$43,14)&gt;0,VLOOKUP(CONCATENATE(AA$6," ",$D11),'-RÅDATA_KVARTAL-'!$A$4:$W$43,14),"")</f>
        <v>9109.3260653028083</v>
      </c>
      <c r="AB11" s="79"/>
      <c r="AC11" s="79">
        <f>IF(VLOOKUP(CONCATENATE(AC$6," ",$D11),'-RÅDATA_KVARTAL-'!$A$4:$W$43,14)&gt;0,VLOOKUP(CONCATENATE(AC$6," ",$D11),'-RÅDATA_KVARTAL-'!$A$4:$W$43,14),"")</f>
        <v>8974.501323966384</v>
      </c>
      <c r="AD11" s="153"/>
      <c r="AE11" s="79">
        <f>IF(VLOOKUP(CONCATENATE(AE$6," ",$D11),'-RÅDATA_KVARTAL-'!$A$4:$W$75,14)&gt;0,VLOOKUP(CONCATENATE(AE$6," ",$D11),'-RÅDATA_KVARTAL-'!$A$4:$W$75,14),"")</f>
        <v>9458.2443570994601</v>
      </c>
      <c r="AF11" s="37" t="s">
        <v>169</v>
      </c>
      <c r="AG11" s="33"/>
      <c r="AH11" s="18" t="s">
        <v>40</v>
      </c>
      <c r="AI11" s="25"/>
    </row>
    <row r="12" spans="2:37" ht="10.5" customHeight="1">
      <c r="B12" s="65">
        <v>4</v>
      </c>
      <c r="C12" s="65"/>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",$D12),'-RÅDATA_KVARTAL-'!$A$4:$W$43,14)&gt;0,VLOOKUP(CONCATENATE(U$6," ",$D12),'-RÅDATA_KVARTAL-'!$A$4:$W$43,14),"")</f>
        <v>9626.9402488030173</v>
      </c>
      <c r="V12" s="79"/>
      <c r="W12" s="79">
        <f>IF(VLOOKUP(CONCATENATE(W$6," ",$D12),'-RÅDATA_KVARTAL-'!$A$4:$W$43,14)&gt;0,VLOOKUP(CONCATENATE(W$6," ",$D12),'-RÅDATA_KVARTAL-'!$A$4:$W$43,14),"")</f>
        <v>10626.344878095082</v>
      </c>
      <c r="X12" s="79"/>
      <c r="Y12" s="79">
        <f>IF(VLOOKUP(CONCATENATE(Y$6," ",$D12),'-RÅDATA_KVARTAL-'!$A$4:$W$43,14)&gt;0,VLOOKUP(CONCATENATE(Y$6," ",$D12),'-RÅDATA_KVARTAL-'!$A$4:$W$43,14),"")</f>
        <v>10395.042376885187</v>
      </c>
      <c r="Z12" s="79"/>
      <c r="AA12" s="79">
        <f>IF(VLOOKUP(CONCATENATE(AA$6," ",$D12),'-RÅDATA_KVARTAL-'!$A$4:$W$43,14)&gt;0,VLOOKUP(CONCATENATE(AA$6," ",$D12),'-RÅDATA_KVARTAL-'!$A$4:$W$43,14),"")</f>
        <v>9490.4864555824552</v>
      </c>
      <c r="AB12" s="79"/>
      <c r="AC12" s="79">
        <f>IF(VLOOKUP(CONCATENATE(AC$6," ",$D12),'-RÅDATA_KVARTAL-'!$A$4:$W$43,14)&gt;0,VLOOKUP(CONCATENATE(AC$6," ",$D12),'-RÅDATA_KVARTAL-'!$A$4:$W$43,14),"")</f>
        <v>9012.2007211630989</v>
      </c>
      <c r="AD12" s="153"/>
      <c r="AE12" s="79">
        <f>IF(VLOOKUP(CONCATENATE(AE$6," ",$D12),'-RÅDATA_KVARTAL-'!$A$4:$W$75,14)&gt;0,VLOOKUP(CONCATENATE(AE$6," ",$D12),'-RÅDATA_KVARTAL-'!$A$4:$W$75,14),"")</f>
        <v>9526.5428795012976</v>
      </c>
      <c r="AF12" s="37"/>
      <c r="AG12" s="33"/>
      <c r="AH12" s="18" t="s">
        <v>41</v>
      </c>
      <c r="AI12" s="25"/>
    </row>
    <row r="13" spans="2:37" ht="6" customHeight="1">
      <c r="B13" s="65"/>
      <c r="C13" s="65"/>
      <c r="D13" s="18"/>
      <c r="E13" s="40"/>
      <c r="F13" s="40"/>
      <c r="G13" s="40"/>
      <c r="H13" s="40"/>
      <c r="I13" s="40"/>
      <c r="J13" s="40"/>
      <c r="K13" s="40"/>
      <c r="L13" s="40"/>
      <c r="M13" s="40"/>
      <c r="N13" s="40"/>
      <c r="O13" s="40"/>
      <c r="P13" s="40"/>
      <c r="Q13" s="40"/>
      <c r="R13" s="40"/>
      <c r="S13" s="40"/>
      <c r="T13" s="40"/>
      <c r="U13" s="40"/>
      <c r="V13" s="40"/>
      <c r="W13" s="40"/>
      <c r="X13" s="40"/>
      <c r="Y13" s="40"/>
      <c r="Z13" s="175"/>
      <c r="AA13" s="40"/>
      <c r="AB13" s="175"/>
      <c r="AC13" s="40"/>
      <c r="AD13" s="153"/>
      <c r="AE13" s="40"/>
      <c r="AF13" s="37"/>
      <c r="AG13" s="33"/>
      <c r="AH13" s="38"/>
      <c r="AI13" s="25"/>
    </row>
    <row r="14" spans="2:37" ht="11.25" customHeight="1">
      <c r="B14" s="65">
        <v>5</v>
      </c>
      <c r="C14" s="65"/>
      <c r="D14" s="67" t="s">
        <v>15</v>
      </c>
      <c r="E14" s="36"/>
      <c r="F14" s="36"/>
      <c r="G14" s="36"/>
      <c r="H14" s="36"/>
      <c r="I14" s="36"/>
      <c r="J14" s="36"/>
      <c r="K14" s="101">
        <v>35827.031266666665</v>
      </c>
      <c r="L14" s="36"/>
      <c r="M14" s="101">
        <v>36553.430619999999</v>
      </c>
      <c r="N14" s="36"/>
      <c r="O14" s="101">
        <v>38739.610489999999</v>
      </c>
      <c r="P14" s="36"/>
      <c r="Q14" s="101">
        <v>40575.101356314612</v>
      </c>
      <c r="R14" s="36"/>
      <c r="S14" s="101">
        <v>42846.554900000003</v>
      </c>
      <c r="T14" s="101"/>
      <c r="U14" s="101">
        <f>SUM(U9:U12)</f>
        <v>42388.322613999968</v>
      </c>
      <c r="V14" s="101"/>
      <c r="W14" s="101">
        <f>SUM(W9:W12)</f>
        <v>34832.577385000041</v>
      </c>
      <c r="X14" s="101"/>
      <c r="Y14" s="101">
        <f>SUM(Y9:Y12)</f>
        <v>40399.350498000007</v>
      </c>
      <c r="Z14" s="101"/>
      <c r="AA14" s="101">
        <f>SUM(AA9:AA12)</f>
        <v>39394.240118199996</v>
      </c>
      <c r="AB14" s="101"/>
      <c r="AC14" s="101">
        <f>SUM(AC9:AC12)</f>
        <v>37113.047450403465</v>
      </c>
      <c r="AD14" s="153"/>
      <c r="AE14" s="101">
        <f>SUM(AE9:AE12)</f>
        <v>37251.975585843662</v>
      </c>
      <c r="AF14" s="194"/>
      <c r="AG14" s="33"/>
      <c r="AH14" s="67" t="s">
        <v>34</v>
      </c>
      <c r="AI14" s="25"/>
    </row>
    <row r="15" spans="2:37" ht="6" customHeight="1">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52"/>
      <c r="AH15" s="46"/>
      <c r="AI15" s="25"/>
    </row>
    <row r="16" spans="2:37" ht="6" customHeight="1">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33"/>
      <c r="AG16" s="33"/>
      <c r="AH16" s="38"/>
      <c r="AI16" s="25"/>
    </row>
    <row r="17" spans="2:37" s="53" customFormat="1" ht="12.75" customHeight="1">
      <c r="B17" s="237" t="s">
        <v>46</v>
      </c>
      <c r="C17" s="237"/>
      <c r="D17" s="237"/>
      <c r="E17" s="232"/>
      <c r="F17" s="232"/>
      <c r="G17" s="232"/>
      <c r="H17" s="232"/>
      <c r="I17" s="232"/>
      <c r="J17" s="232"/>
      <c r="K17" s="232"/>
      <c r="L17" s="232"/>
      <c r="M17" s="232"/>
      <c r="N17" s="232"/>
      <c r="O17" s="232"/>
      <c r="P17" s="232"/>
      <c r="Q17" s="232"/>
      <c r="R17" s="232"/>
      <c r="S17" s="232"/>
      <c r="T17" s="232"/>
      <c r="U17" s="232"/>
      <c r="V17" s="232"/>
      <c r="W17" s="232"/>
      <c r="X17" s="232"/>
      <c r="Y17" s="232"/>
      <c r="Z17" s="232"/>
      <c r="AA17" s="16"/>
      <c r="AB17" s="16"/>
      <c r="AC17" s="232"/>
      <c r="AD17" s="232"/>
      <c r="AE17" s="232"/>
      <c r="AF17" s="232"/>
      <c r="AG17" s="237" t="s">
        <v>48</v>
      </c>
      <c r="AH17" s="237"/>
      <c r="AI17" s="54"/>
    </row>
    <row r="18" spans="2:37" s="53" customFormat="1" ht="12.75" customHeight="1">
      <c r="B18" s="237" t="s">
        <v>47</v>
      </c>
      <c r="C18" s="237"/>
      <c r="D18" s="237"/>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34"/>
      <c r="AF18" s="134"/>
      <c r="AG18" s="237" t="s">
        <v>49</v>
      </c>
      <c r="AH18" s="237"/>
      <c r="AI18" s="54"/>
    </row>
    <row r="19" spans="2:37" ht="4.5" customHeight="1">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25"/>
    </row>
    <row r="20" spans="2:37" ht="10.5" customHeight="1">
      <c r="B20" s="65">
        <v>6</v>
      </c>
      <c r="C20" s="66"/>
      <c r="D20" s="18" t="s">
        <v>0</v>
      </c>
      <c r="E20" s="40"/>
      <c r="F20" s="40"/>
      <c r="G20" s="40"/>
      <c r="H20" s="40"/>
      <c r="I20" s="40"/>
      <c r="J20" s="40"/>
      <c r="K20" s="79">
        <f>IF(VLOOKUP(CONCATENATE(K$6," ",$D20),'-RÅDATA_KVARTAL-'!$A$4:$W$43,15)&gt;0,VLOOKUP(CONCATENATE(K$6," ",$D20),'-RÅDATA_KVARTAL-'!$A$4:$W$43,15),"")</f>
        <v>3292.141953868314</v>
      </c>
      <c r="L20" s="79"/>
      <c r="M20" s="79">
        <f>IF(VLOOKUP(CONCATENATE(M$6," ",$D20),'-RÅDATA_KVARTAL-'!$A$4:$W$43,15)&gt;0,VLOOKUP(CONCATENATE(M$6," ",$D20),'-RÅDATA_KVARTAL-'!$A$4:$W$43,15),"")</f>
        <v>3326.3664251783948</v>
      </c>
      <c r="N20" s="79"/>
      <c r="O20" s="79">
        <f>IF(VLOOKUP(CONCATENATE(O$6," ",$D20),'-RÅDATA_KVARTAL-'!$A$4:$W$43,15)&gt;0,VLOOKUP(CONCATENATE(O$6," ",$D20),'-RÅDATA_KVARTAL-'!$A$4:$W$43,15),"")</f>
        <v>3412.5639815024783</v>
      </c>
      <c r="P20" s="79"/>
      <c r="Q20" s="79">
        <f>IF(VLOOKUP(CONCATENATE(Q$6," ",$D20),'-RÅDATA_KVARTAL-'!$A$4:$W$43,15)&gt;0,VLOOKUP(CONCATENATE(Q$6," ",$D20),'-RÅDATA_KVARTAL-'!$A$4:$W$43,15),"")</f>
        <v>3765.6068938609137</v>
      </c>
      <c r="R20" s="79"/>
      <c r="S20" s="79">
        <f>IF(VLOOKUP(CONCATENATE(S$6," ",$D20),'-RÅDATA_KVARTAL-'!$A$4:$W$43,15)&gt;0,VLOOKUP(CONCATENATE(S$6," ",$D20),'-RÅDATA_KVARTAL-'!$A$4:$W$43,15),"")</f>
        <v>3959.7321422698651</v>
      </c>
      <c r="T20" s="79"/>
      <c r="U20" s="79">
        <f>IF(VLOOKUP(CONCATENATE(U$6," ",$D20),'-RÅDATA_KVARTAL-'!$A$4:$W$43,15)&gt;0,VLOOKUP(CONCATENATE(U$6," ",$D20),'-RÅDATA_KVARTAL-'!$A$4:$W$43,15),"")</f>
        <v>4182.1497582334123</v>
      </c>
      <c r="V20" s="79"/>
      <c r="W20" s="79">
        <f>IF(VLOOKUP(CONCATENATE(W$6," ",$D20),'-RÅDATA_KVARTAL-'!$A$4:$W$43,15)&gt;0,VLOOKUP(CONCATENATE(W$6," ",$D20),'-RÅDATA_KVARTAL-'!$A$4:$W$43,15),"")</f>
        <v>3091.4248232551354</v>
      </c>
      <c r="X20" s="79"/>
      <c r="Y20" s="79">
        <f>IF(VLOOKUP(CONCATENATE(Y$6," ",$D20),'-RÅDATA_KVARTAL-'!$A$4:$W$43,15)&gt;0,VLOOKUP(CONCATENATE(Y$6," ",$D20),'-RÅDATA_KVARTAL-'!$A$4:$W$43,15),"")</f>
        <v>3603.1985186167544</v>
      </c>
      <c r="Z20" s="79"/>
      <c r="AA20" s="79">
        <f>IF(VLOOKUP(CONCATENATE(AA$6," ",$D20),'-RÅDATA_KVARTAL-'!$A$4:$W$43,15)&gt;0,VLOOKUP(CONCATENATE(AA$6," ",$D20),'-RÅDATA_KVARTAL-'!$A$4:$W$43,15),"")</f>
        <v>3716.6959794876952</v>
      </c>
      <c r="AB20" s="79"/>
      <c r="AC20" s="79">
        <f>IF(VLOOKUP(CONCATENATE(AC$6," ",$D20),'-RÅDATA_KVARTAL-'!$A$4:$W$43,15)&gt;0,VLOOKUP(CONCATENATE(AC$6," ",$D20),'-RÅDATA_KVARTAL-'!$A$4:$W$43,15),"")</f>
        <v>3655.4991203403119</v>
      </c>
      <c r="AD20" s="153"/>
      <c r="AE20" s="79">
        <f>IF(VLOOKUP(CONCATENATE(AE$6," ",$D20),'-RÅDATA_KVARTAL-'!$A$4:$W$75,15)&gt;0,VLOOKUP(CONCATENATE(AE$6," ",$D20),'-RÅDATA_KVARTAL-'!$A$4:$W$75,15),"")</f>
        <v>3574.8914992691844</v>
      </c>
      <c r="AF20" s="37" t="s">
        <v>169</v>
      </c>
      <c r="AG20" s="33"/>
      <c r="AH20" s="18" t="s">
        <v>38</v>
      </c>
      <c r="AI20" s="25"/>
    </row>
    <row r="21" spans="2:37" ht="10.5" customHeight="1">
      <c r="B21" s="65">
        <v>7</v>
      </c>
      <c r="C21" s="65"/>
      <c r="D21" s="18" t="s">
        <v>1</v>
      </c>
      <c r="E21" s="40"/>
      <c r="F21" s="40"/>
      <c r="G21" s="40"/>
      <c r="H21" s="40"/>
      <c r="I21" s="40"/>
      <c r="J21" s="40"/>
      <c r="K21" s="79">
        <f>IF(VLOOKUP(CONCATENATE(K$6," ",$D21),'-RÅDATA_KVARTAL-'!$A$4:$W$43,15)&gt;0,VLOOKUP(CONCATENATE(K$6," ",$D21),'-RÅDATA_KVARTAL-'!$A$4:$W$43,15),"")</f>
        <v>3217.5533661694167</v>
      </c>
      <c r="L21" s="79"/>
      <c r="M21" s="79">
        <f>IF(VLOOKUP(CONCATENATE(M$6," ",$D21),'-RÅDATA_KVARTAL-'!$A$4:$W$43,15)&gt;0,VLOOKUP(CONCATENATE(M$6," ",$D21),'-RÅDATA_KVARTAL-'!$A$4:$W$43,15),"")</f>
        <v>3387.2898720754679</v>
      </c>
      <c r="N21" s="79"/>
      <c r="O21" s="79">
        <f>IF(VLOOKUP(CONCATENATE(O$6," ",$D21),'-RÅDATA_KVARTAL-'!$A$4:$W$43,15)&gt;0,VLOOKUP(CONCATENATE(O$6," ",$D21),'-RÅDATA_KVARTAL-'!$A$4:$W$43,15),"")</f>
        <v>3741.2538635586334</v>
      </c>
      <c r="P21" s="79"/>
      <c r="Q21" s="79">
        <f>IF(VLOOKUP(CONCATENATE(Q$6," ",$D21),'-RÅDATA_KVARTAL-'!$A$4:$W$43,15)&gt;0,VLOOKUP(CONCATENATE(Q$6," ",$D21),'-RÅDATA_KVARTAL-'!$A$4:$W$43,15),"")</f>
        <v>3760.549186614056</v>
      </c>
      <c r="R21" s="79"/>
      <c r="S21" s="79">
        <f>IF(VLOOKUP(CONCATENATE(S$6," ",$D21),'-RÅDATA_KVARTAL-'!$A$4:$W$43,15)&gt;0,VLOOKUP(CONCATENATE(S$6," ",$D21),'-RÅDATA_KVARTAL-'!$A$4:$W$43,15),"")</f>
        <v>3927.5697964864003</v>
      </c>
      <c r="T21" s="79"/>
      <c r="U21" s="79">
        <f>IF(VLOOKUP(CONCATENATE(U$6," ",$D21),'-RÅDATA_KVARTAL-'!$A$4:$W$43,15)&gt;0,VLOOKUP(CONCATENATE(U$6," ",$D21),'-RÅDATA_KVARTAL-'!$A$4:$W$43,15),"")</f>
        <v>4257.6742036431697</v>
      </c>
      <c r="V21" s="79"/>
      <c r="W21" s="79">
        <f>IF(VLOOKUP(CONCATENATE(W$6," ",$D21),'-RÅDATA_KVARTAL-'!$A$4:$W$43,15)&gt;0,VLOOKUP(CONCATENATE(W$6," ",$D21),'-RÅDATA_KVARTAL-'!$A$4:$W$43,15),"")</f>
        <v>3251.0409165965525</v>
      </c>
      <c r="X21" s="79"/>
      <c r="Y21" s="79">
        <f>IF(VLOOKUP(CONCATENATE(Y$6," ",$D21),'-RÅDATA_KVARTAL-'!$A$4:$W$43,15)&gt;0,VLOOKUP(CONCATENATE(Y$6," ",$D21),'-RÅDATA_KVARTAL-'!$A$4:$W$43,15),"")</f>
        <v>3892.8205939111963</v>
      </c>
      <c r="Z21" s="79"/>
      <c r="AA21" s="79">
        <f>IF(VLOOKUP(CONCATENATE(AA$6," ",$D21),'-RÅDATA_KVARTAL-'!$A$4:$W$43,15)&gt;0,VLOOKUP(CONCATENATE(AA$6," ",$D21),'-RÅDATA_KVARTAL-'!$A$4:$W$43,15),"")</f>
        <v>3863.1815859259059</v>
      </c>
      <c r="AB21" s="79"/>
      <c r="AC21" s="79">
        <f>IF(VLOOKUP(CONCATENATE(AC$6," ",$D21),'-RÅDATA_KVARTAL-'!$A$4:$W$43,15)&gt;0,VLOOKUP(CONCATENATE(AC$6," ",$D21),'-RÅDATA_KVARTAL-'!$A$4:$W$43,15),"")</f>
        <v>3588.319821282128</v>
      </c>
      <c r="AD21" s="153"/>
      <c r="AE21" s="79">
        <f>IF(VLOOKUP(CONCATENATE(AE$6," ",$D21),'-RÅDATA_KVARTAL-'!$A$4:$W$75,15)&gt;0,VLOOKUP(CONCATENATE(AE$6," ",$D21),'-RÅDATA_KVARTAL-'!$A$4:$W$75,15),"")</f>
        <v>3523.4063995246252</v>
      </c>
      <c r="AF21" s="37" t="s">
        <v>169</v>
      </c>
      <c r="AG21" s="33"/>
      <c r="AH21" s="18" t="s">
        <v>39</v>
      </c>
      <c r="AI21" s="25"/>
      <c r="AK21" s="44"/>
    </row>
    <row r="22" spans="2:37" ht="10.5" customHeight="1">
      <c r="B22" s="65">
        <v>8</v>
      </c>
      <c r="C22" s="65"/>
      <c r="D22" s="18" t="s">
        <v>2</v>
      </c>
      <c r="E22" s="40"/>
      <c r="F22" s="40"/>
      <c r="G22" s="40"/>
      <c r="H22" s="40"/>
      <c r="I22" s="40"/>
      <c r="J22" s="40"/>
      <c r="K22" s="79">
        <f>IF(VLOOKUP(CONCATENATE(K$6," ",$D22),'-RÅDATA_KVARTAL-'!$A$4:$W$43,15)&gt;0,VLOOKUP(CONCATENATE(K$6," ",$D22),'-RÅDATA_KVARTAL-'!$A$4:$W$43,15),"")</f>
        <v>3073.3632881397134</v>
      </c>
      <c r="L22" s="79"/>
      <c r="M22" s="79">
        <f>IF(VLOOKUP(CONCATENATE(M$6," ",$D22),'-RÅDATA_KVARTAL-'!$A$4:$W$43,15)&gt;0,VLOOKUP(CONCATENATE(M$6," ",$D22),'-RÅDATA_KVARTAL-'!$A$4:$W$43,15),"")</f>
        <v>3090.2347906953746</v>
      </c>
      <c r="N22" s="79"/>
      <c r="O22" s="79">
        <f>IF(VLOOKUP(CONCATENATE(O$6," ",$D22),'-RÅDATA_KVARTAL-'!$A$4:$W$43,15)&gt;0,VLOOKUP(CONCATENATE(O$6," ",$D22),'-RÅDATA_KVARTAL-'!$A$4:$W$43,15),"")</f>
        <v>3413.139645561836</v>
      </c>
      <c r="P22" s="79"/>
      <c r="Q22" s="79">
        <f>IF(VLOOKUP(CONCATENATE(Q$6," ",$D22),'-RÅDATA_KVARTAL-'!$A$4:$W$43,15)&gt;0,VLOOKUP(CONCATENATE(Q$6," ",$D22),'-RÅDATA_KVARTAL-'!$A$4:$W$43,15),"")</f>
        <v>3553.5466214134804</v>
      </c>
      <c r="R22" s="79"/>
      <c r="S22" s="79">
        <f>IF(VLOOKUP(CONCATENATE(S$6," ",$D22),'-RÅDATA_KVARTAL-'!$A$4:$W$43,15)&gt;0,VLOOKUP(CONCATENATE(S$6," ",$D22),'-RÅDATA_KVARTAL-'!$A$4:$W$43,15),"")</f>
        <v>3769.510041057657</v>
      </c>
      <c r="T22" s="79"/>
      <c r="U22" s="79">
        <f>IF(VLOOKUP(CONCATENATE(U$6," ",$D22),'-RÅDATA_KVARTAL-'!$A$4:$W$43,15)&gt;0,VLOOKUP(CONCATENATE(U$6," ",$D22),'-RÅDATA_KVARTAL-'!$A$4:$W$43,15),"")</f>
        <v>3834.944624525328</v>
      </c>
      <c r="V22" s="79"/>
      <c r="W22" s="79">
        <f>IF(VLOOKUP(CONCATENATE(W$6," ",$D22),'-RÅDATA_KVARTAL-'!$A$4:$W$43,15)&gt;0,VLOOKUP(CONCATENATE(W$6," ",$D22),'-RÅDATA_KVARTAL-'!$A$4:$W$43,15),"")</f>
        <v>3024.7251117846881</v>
      </c>
      <c r="X22" s="79"/>
      <c r="Y22" s="79">
        <f>IF(VLOOKUP(CONCATENATE(Y$6," ",$D22),'-RÅDATA_KVARTAL-'!$A$4:$W$43,15)&gt;0,VLOOKUP(CONCATENATE(Y$6," ",$D22),'-RÅDATA_KVARTAL-'!$A$4:$W$43,15),"")</f>
        <v>3556.6588722364313</v>
      </c>
      <c r="Z22" s="79"/>
      <c r="AA22" s="79">
        <f>IF(VLOOKUP(CONCATENATE(AA$6," ",$D22),'-RÅDATA_KVARTAL-'!$A$4:$W$43,15)&gt;0,VLOOKUP(CONCATENATE(AA$6," ",$D22),'-RÅDATA_KVARTAL-'!$A$4:$W$43,15),"")</f>
        <v>3342.0191893337446</v>
      </c>
      <c r="AB22" s="79"/>
      <c r="AC22" s="79">
        <f>IF(VLOOKUP(CONCATENATE(AC$6," ",$D22),'-RÅDATA_KVARTAL-'!$A$4:$W$43,15)&gt;0,VLOOKUP(CONCATENATE(AC$6," ",$D22),'-RÅDATA_KVARTAL-'!$A$4:$W$43,15),"")</f>
        <v>3356.4779357957032</v>
      </c>
      <c r="AD22" s="153"/>
      <c r="AE22" s="79">
        <f>IF(VLOOKUP(CONCATENATE(AE$6," ",$D22),'-RÅDATA_KVARTAL-'!$A$4:$W$75,15)&gt;0,VLOOKUP(CONCATENATE(AE$6," ",$D22),'-RÅDATA_KVARTAL-'!$A$4:$W$75,15),"")</f>
        <v>3465.1655357898517</v>
      </c>
      <c r="AF22" s="37" t="s">
        <v>169</v>
      </c>
      <c r="AG22" s="33"/>
      <c r="AH22" s="18" t="s">
        <v>40</v>
      </c>
      <c r="AI22" s="25"/>
    </row>
    <row r="23" spans="2:37" ht="10.5" customHeight="1">
      <c r="B23" s="65">
        <v>9</v>
      </c>
      <c r="C23" s="65"/>
      <c r="D23" s="18" t="s">
        <v>3</v>
      </c>
      <c r="E23" s="40"/>
      <c r="F23" s="40"/>
      <c r="G23" s="40"/>
      <c r="H23" s="40"/>
      <c r="I23" s="40"/>
      <c r="J23" s="40"/>
      <c r="K23" s="79">
        <f>IF(VLOOKUP(CONCATENATE(K$6," ",$D23),'-RÅDATA_KVARTAL-'!$A$4:$W$43,15)&gt;0,VLOOKUP(CONCATENATE(K$6," ",$D23),'-RÅDATA_KVARTAL-'!$A$4:$W$43,15),"")</f>
        <v>3272.994368489221</v>
      </c>
      <c r="L23" s="79"/>
      <c r="M23" s="79">
        <f>IF(VLOOKUP(CONCATENATE(M$6," ",$D23),'-RÅDATA_KVARTAL-'!$A$4:$W$43,15)&gt;0,VLOOKUP(CONCATENATE(M$6," ",$D23),'-RÅDATA_KVARTAL-'!$A$4:$W$43,15),"")</f>
        <v>3385.8890000507618</v>
      </c>
      <c r="N23" s="79"/>
      <c r="O23" s="79">
        <f>IF(VLOOKUP(CONCATENATE(O$6," ",$D23),'-RÅDATA_KVARTAL-'!$A$4:$W$43,15)&gt;0,VLOOKUP(CONCATENATE(O$6," ",$D23),'-RÅDATA_KVARTAL-'!$A$4:$W$43,15),"")</f>
        <v>3557.5478243770522</v>
      </c>
      <c r="P23" s="79"/>
      <c r="Q23" s="79">
        <f>IF(VLOOKUP(CONCATENATE(Q$6," ",$D23),'-RÅDATA_KVARTAL-'!$A$4:$W$43,15)&gt;0,VLOOKUP(CONCATENATE(Q$6," ",$D23),'-RÅDATA_KVARTAL-'!$A$4:$W$43,15),"")</f>
        <v>3814.704808270496</v>
      </c>
      <c r="R23" s="79"/>
      <c r="S23" s="79">
        <f>IF(VLOOKUP(CONCATENATE(S$6," ",$D23),'-RÅDATA_KVARTAL-'!$A$4:$W$43,15)&gt;0,VLOOKUP(CONCATENATE(S$6," ",$D23),'-RÅDATA_KVARTAL-'!$A$4:$W$43,15),"")</f>
        <v>4024.5265021860782</v>
      </c>
      <c r="T23" s="79"/>
      <c r="U23" s="79">
        <f>IF(VLOOKUP(CONCATENATE(U$6," ",$D23),'-RÅDATA_KVARTAL-'!$A$4:$W$43,15)&gt;0,VLOOKUP(CONCATENATE(U$6," ",$D23),'-RÅDATA_KVARTAL-'!$A$4:$W$43,15),"")</f>
        <v>3507.6899844162613</v>
      </c>
      <c r="V23" s="79"/>
      <c r="W23" s="79">
        <f>IF(VLOOKUP(CONCATENATE(W$6," ",$D23),'-RÅDATA_KVARTAL-'!$A$4:$W$43,15)&gt;0,VLOOKUP(CONCATENATE(W$6," ",$D23),'-RÅDATA_KVARTAL-'!$A$4:$W$43,15),"")</f>
        <v>3808.9634397436216</v>
      </c>
      <c r="X23" s="79"/>
      <c r="Y23" s="79">
        <f>IF(VLOOKUP(CONCATENATE(Y$6," ",$D23),'-RÅDATA_KVARTAL-'!$A$4:$W$43,15)&gt;0,VLOOKUP(CONCATENATE(Y$6," ",$D23),'-RÅDATA_KVARTAL-'!$A$4:$W$43,15),"")</f>
        <v>3775.5631137852515</v>
      </c>
      <c r="Z23" s="79"/>
      <c r="AA23" s="79">
        <f>IF(VLOOKUP(CONCATENATE(AA$6," ",$D23),'-RÅDATA_KVARTAL-'!$A$4:$W$43,15)&gt;0,VLOOKUP(CONCATENATE(AA$6," ",$D23),'-RÅDATA_KVARTAL-'!$A$4:$W$43,15),"")</f>
        <v>3527.2736131106449</v>
      </c>
      <c r="AB23" s="79"/>
      <c r="AC23" s="79">
        <f>IF(VLOOKUP(CONCATENATE(AC$6," ",$D23),'-RÅDATA_KVARTAL-'!$A$4:$W$43,15)&gt;0,VLOOKUP(CONCATENATE(AC$6," ",$D23),'-RÅDATA_KVARTAL-'!$A$4:$W$43,15),"")</f>
        <v>3321.3085010484028</v>
      </c>
      <c r="AD23" s="153"/>
      <c r="AE23" s="79">
        <f>IF(VLOOKUP(CONCATENATE(AE$6," ",$D23),'-RÅDATA_KVARTAL-'!$A$4:$W$75,15)&gt;0,VLOOKUP(CONCATENATE(AE$6," ",$D23),'-RÅDATA_KVARTAL-'!$A$4:$W$75,15),"")</f>
        <v>3560.3001019464332</v>
      </c>
      <c r="AF23" s="37"/>
      <c r="AG23" s="33"/>
      <c r="AH23" s="18" t="s">
        <v>41</v>
      </c>
      <c r="AI23" s="25"/>
    </row>
    <row r="24" spans="2:37" ht="6" customHeight="1">
      <c r="B24" s="65"/>
      <c r="C24" s="65"/>
      <c r="D24" s="18"/>
      <c r="E24" s="40"/>
      <c r="F24" s="40"/>
      <c r="G24" s="40"/>
      <c r="H24" s="40"/>
      <c r="I24" s="40"/>
      <c r="J24" s="40"/>
      <c r="K24" s="40"/>
      <c r="L24" s="40"/>
      <c r="M24" s="40"/>
      <c r="N24" s="40"/>
      <c r="O24" s="40"/>
      <c r="P24" s="40"/>
      <c r="Q24" s="40"/>
      <c r="R24" s="40"/>
      <c r="S24" s="40"/>
      <c r="T24" s="40"/>
      <c r="U24" s="40"/>
      <c r="V24" s="40"/>
      <c r="W24" s="40"/>
      <c r="X24" s="40"/>
      <c r="Y24" s="40"/>
      <c r="Z24" s="175"/>
      <c r="AA24" s="40"/>
      <c r="AB24" s="175"/>
      <c r="AC24" s="40"/>
      <c r="AD24" s="153"/>
      <c r="AE24" s="40"/>
      <c r="AF24" s="37"/>
      <c r="AG24" s="33"/>
      <c r="AH24" s="38"/>
      <c r="AI24" s="25"/>
    </row>
    <row r="25" spans="2:37" ht="11.25" customHeight="1">
      <c r="B25" s="65">
        <v>10</v>
      </c>
      <c r="C25" s="65"/>
      <c r="D25" s="67" t="s">
        <v>15</v>
      </c>
      <c r="E25" s="36"/>
      <c r="F25" s="36"/>
      <c r="G25" s="36"/>
      <c r="H25" s="36"/>
      <c r="I25" s="36"/>
      <c r="J25" s="36"/>
      <c r="K25" s="101">
        <f>SUM(K20:K23)</f>
        <v>12856.052976666664</v>
      </c>
      <c r="L25" s="36"/>
      <c r="M25" s="101">
        <f t="shared" ref="M25:AC25" si="0">SUM(M20:M23)</f>
        <v>13189.780088</v>
      </c>
      <c r="N25" s="36"/>
      <c r="O25" s="101">
        <f t="shared" si="0"/>
        <v>14124.505315</v>
      </c>
      <c r="P25" s="36"/>
      <c r="Q25" s="101">
        <f t="shared" si="0"/>
        <v>14894.407510158948</v>
      </c>
      <c r="R25" s="36"/>
      <c r="S25" s="101">
        <f t="shared" si="0"/>
        <v>15681.338482000001</v>
      </c>
      <c r="T25" s="101"/>
      <c r="U25" s="101">
        <f t="shared" si="0"/>
        <v>15782.458570818171</v>
      </c>
      <c r="V25" s="101"/>
      <c r="W25" s="101">
        <f t="shared" si="0"/>
        <v>13176.154291379999</v>
      </c>
      <c r="X25" s="101"/>
      <c r="Y25" s="101">
        <f t="shared" si="0"/>
        <v>14828.241098549632</v>
      </c>
      <c r="Z25" s="101"/>
      <c r="AA25" s="101">
        <f t="shared" si="0"/>
        <v>14449.170367857991</v>
      </c>
      <c r="AB25" s="101"/>
      <c r="AC25" s="101">
        <f t="shared" si="0"/>
        <v>13921.605378466546</v>
      </c>
      <c r="AD25" s="153"/>
      <c r="AE25" s="101">
        <f>SUM(AE20:AE23)</f>
        <v>14123.763536530094</v>
      </c>
      <c r="AF25" s="194"/>
      <c r="AG25" s="33"/>
      <c r="AH25" s="67" t="s">
        <v>34</v>
      </c>
      <c r="AI25" s="25"/>
    </row>
    <row r="26" spans="2:37" ht="6" customHeight="1">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31"/>
      <c r="AH26" s="58"/>
      <c r="AI26" s="25"/>
    </row>
    <row r="27" spans="2:37" ht="6" customHeight="1">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3"/>
      <c r="AH27" s="38"/>
      <c r="AI27" s="25"/>
    </row>
    <row r="28" spans="2:37" ht="6" customHeight="1">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3"/>
      <c r="AH28" s="38"/>
      <c r="AI28" s="25"/>
    </row>
    <row r="29" spans="2:37" ht="6" customHeight="1">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3"/>
      <c r="AH29" s="38"/>
      <c r="AI29" s="25"/>
    </row>
    <row r="30" spans="2:37" ht="18.75" customHeight="1">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row>
    <row r="31" spans="2:37" ht="18.75" customHeight="1">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row>
    <row r="32" spans="2:37" ht="18.75" customHeight="1">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row>
    <row r="33" spans="2:37" ht="18.75" customHeight="1">
      <c r="B33" s="22" t="s">
        <v>160</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row>
    <row r="34" spans="2:37">
      <c r="B34" s="184" t="s">
        <v>179</v>
      </c>
      <c r="C34" s="22"/>
      <c r="D34" s="23"/>
      <c r="E34" s="23"/>
      <c r="F34" s="23"/>
      <c r="G34" s="23"/>
      <c r="H34" s="23"/>
      <c r="I34" s="23"/>
      <c r="J34" s="23"/>
      <c r="K34" s="23"/>
      <c r="L34" s="23"/>
      <c r="M34" s="23"/>
      <c r="N34" s="23"/>
      <c r="O34" s="23"/>
      <c r="P34" s="23"/>
      <c r="Q34" s="23"/>
      <c r="R34" s="23"/>
    </row>
    <row r="35" spans="2:37" ht="6" customHeight="1">
      <c r="B35" s="23"/>
      <c r="C35" s="23"/>
      <c r="D35" s="23"/>
      <c r="E35" s="23"/>
      <c r="F35" s="23"/>
      <c r="G35" s="23"/>
      <c r="H35" s="23"/>
      <c r="I35" s="23"/>
      <c r="J35" s="23"/>
      <c r="K35" s="23"/>
      <c r="L35" s="23"/>
      <c r="M35" s="23"/>
      <c r="N35" s="23"/>
      <c r="O35" s="23"/>
      <c r="P35" s="23"/>
      <c r="Q35" s="23"/>
      <c r="R35" s="23"/>
    </row>
    <row r="36" spans="2:37" ht="6" customHeight="1">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row>
    <row r="37" spans="2:37" ht="6" customHeight="1">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row>
    <row r="38" spans="2:37" ht="12.75" customHeight="1">
      <c r="B38" s="237" t="s">
        <v>42</v>
      </c>
      <c r="C38" s="237"/>
      <c r="D38" s="237"/>
      <c r="E38" s="243">
        <v>2000</v>
      </c>
      <c r="F38" s="244"/>
      <c r="G38" s="243">
        <v>2001</v>
      </c>
      <c r="H38" s="244"/>
      <c r="I38" s="243">
        <v>2002</v>
      </c>
      <c r="J38" s="244"/>
      <c r="K38" s="143">
        <v>2003</v>
      </c>
      <c r="L38" s="144"/>
      <c r="M38" s="143">
        <v>2004</v>
      </c>
      <c r="N38" s="144"/>
      <c r="O38" s="143">
        <v>2005</v>
      </c>
      <c r="P38" s="144"/>
      <c r="Q38" s="143">
        <v>2006</v>
      </c>
      <c r="R38" s="144"/>
      <c r="S38" s="143">
        <v>2007</v>
      </c>
      <c r="T38" s="144"/>
      <c r="U38" s="143">
        <v>2008</v>
      </c>
      <c r="V38" s="144"/>
      <c r="W38" s="143">
        <v>2009</v>
      </c>
      <c r="X38" s="144"/>
      <c r="Y38" s="143">
        <v>2010</v>
      </c>
      <c r="Z38" s="144"/>
      <c r="AA38" s="143">
        <v>2011</v>
      </c>
      <c r="AB38" s="144"/>
      <c r="AC38" s="143">
        <v>2012</v>
      </c>
      <c r="AD38" s="144"/>
      <c r="AE38" s="143">
        <v>2013</v>
      </c>
      <c r="AF38" s="24"/>
      <c r="AG38" s="237" t="s">
        <v>45</v>
      </c>
      <c r="AH38" s="237"/>
      <c r="AI38" s="25"/>
    </row>
    <row r="39" spans="2:37" ht="12.75" customHeight="1">
      <c r="B39" s="242" t="s">
        <v>43</v>
      </c>
      <c r="C39" s="242"/>
      <c r="D39" s="242"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28"/>
      <c r="AH39" s="28" t="s">
        <v>44</v>
      </c>
      <c r="AI39" s="25"/>
    </row>
    <row r="40" spans="2:37" ht="6" customHeight="1">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8"/>
      <c r="AG40" s="18"/>
      <c r="AH40" s="18"/>
      <c r="AI40" s="25"/>
    </row>
    <row r="41" spans="2:37" ht="10.5" customHeight="1">
      <c r="B41" s="17">
        <v>1</v>
      </c>
      <c r="C41" s="20"/>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",$D41),'-RÅDATA_KVARTAL-'!$A$4:$AC$43,28)&gt;0,VLOOKUP(CONCATENATE(U$6," ",$D41),'-RÅDATA_KVARTAL-'!$A$4:$AC$43,28),"")</f>
        <v>43125.029007447127</v>
      </c>
      <c r="V41" s="79"/>
      <c r="W41" s="79">
        <f>IF(VLOOKUP(CONCATENATE(W$6," ",$D41),'-RÅDATA_KVARTAL-'!$A$4:$AC$43,28)&gt;0,VLOOKUP(CONCATENATE(W$6," ",$D41),'-RÅDATA_KVARTAL-'!$A$4:$AC$43,28),"")</f>
        <v>39321.632308627952</v>
      </c>
      <c r="X41" s="79"/>
      <c r="Y41" s="79">
        <f>IF(VLOOKUP(CONCATENATE(Y$6," ",$D41),'-RÅDATA_KVARTAL-'!$A$4:$AC$43,28)&gt;0,VLOOKUP(CONCATENATE(Y$6," ",$D41),'-RÅDATA_KVARTAL-'!$A$4:$AC$43,28),"")</f>
        <v>36647.758803283461</v>
      </c>
      <c r="Z41" s="79"/>
      <c r="AA41" s="79">
        <f>IF(VLOOKUP(CONCATENATE(AA$6," ",$D41),'-RÅDATA_KVARTAL-'!$A$4:$AC$43,28)&gt;0,VLOOKUP(CONCATENATE(AA$6," ",$D41),'-RÅDATA_KVARTAL-'!$A$4:$AC$43,28),"")</f>
        <v>40823.42687517195</v>
      </c>
      <c r="AB41" s="79"/>
      <c r="AC41" s="79">
        <f>IF(VLOOKUP(CONCATENATE(AC$6," ",$D41),'-RÅDATA_KVARTAL-'!$A$4:$AC$43,28)&gt;0,VLOOKUP(CONCATENATE(AC$6," ",$D41),'-RÅDATA_KVARTAL-'!$A$4:$AC$43,28),"")</f>
        <v>38670.064455952655</v>
      </c>
      <c r="AD41" s="146"/>
      <c r="AE41" s="79">
        <f>IF(VLOOKUP(CONCATENATE(AE$6," ",$D41),'-RÅDATA_KVARTAL-'!$A$4:$AC$75,28)&gt;0,VLOOKUP(CONCATENATE(AE$6," ",$D41),'-RÅDATA_KVARTAL-'!$A$4:$AC$75,28),"")</f>
        <v>36776.778782316687</v>
      </c>
      <c r="AF41" s="37" t="s">
        <v>169</v>
      </c>
      <c r="AG41" s="33"/>
      <c r="AH41" s="18" t="s">
        <v>38</v>
      </c>
      <c r="AI41" s="25"/>
    </row>
    <row r="42" spans="2:37" ht="10.5" customHeight="1">
      <c r="B42" s="16">
        <v>2</v>
      </c>
      <c r="C42" s="16"/>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",$D42),'-RÅDATA_KVARTAL-'!$A$4:$AC$43,28)&gt;0,VLOOKUP(CONCATENATE(U$6," ",$D42),'-RÅDATA_KVARTAL-'!$A$4:$AC$43,28),"")</f>
        <v>43594.564025228225</v>
      </c>
      <c r="V42" s="79"/>
      <c r="W42" s="79">
        <f>IF(VLOOKUP(CONCATENATE(W$6," ",$D42),'-RÅDATA_KVARTAL-'!$A$4:$AC$43,28)&gt;0,VLOOKUP(CONCATENATE(W$6," ",$D42),'-RÅDATA_KVARTAL-'!$A$4:$AC$43,28),"")</f>
        <v>36202.758913684353</v>
      </c>
      <c r="X42" s="79"/>
      <c r="Y42" s="79">
        <f>IF(VLOOKUP(CONCATENATE(Y$6," ",$D42),'-RÅDATA_KVARTAL-'!$A$4:$AC$43,28)&gt;0,VLOOKUP(CONCATENATE(Y$6," ",$D42),'-RÅDATA_KVARTAL-'!$A$4:$AC$43,28),"")</f>
        <v>38897.192069095785</v>
      </c>
      <c r="Z42" s="79"/>
      <c r="AA42" s="79">
        <f>IF(VLOOKUP(CONCATENATE(AA$6," ",$D42),'-RÅDATA_KVARTAL-'!$A$4:$AC$43,28)&gt;0,VLOOKUP(CONCATENATE(AA$6," ",$D42),'-RÅDATA_KVARTAL-'!$A$4:$AC$43,28),"")</f>
        <v>41016.024726307616</v>
      </c>
      <c r="AB42" s="79"/>
      <c r="AC42" s="79">
        <f>IF(VLOOKUP(CONCATENATE(AC$6," ",$D42),'-RÅDATA_KVARTAL-'!$A$4:$AC$43,28)&gt;0,VLOOKUP(CONCATENATE(AC$6," ",$D42),'-RÅDATA_KVARTAL-'!$A$4:$AC$43,28),"")</f>
        <v>37726.157926159241</v>
      </c>
      <c r="AD42" s="146"/>
      <c r="AE42" s="79">
        <f>IF(VLOOKUP(CONCATENATE(AE$6," ",$D42),'-RÅDATA_KVARTAL-'!$A$4:$AC$75,28)&gt;0,VLOOKUP(CONCATENATE(AE$6," ",$D42),'-RÅDATA_KVARTAL-'!$A$4:$AC$75,28),"")</f>
        <v>36253.890394372385</v>
      </c>
      <c r="AF42" s="37" t="s">
        <v>169</v>
      </c>
      <c r="AG42" s="33"/>
      <c r="AH42" s="18" t="s">
        <v>39</v>
      </c>
      <c r="AI42" s="25"/>
      <c r="AK42" s="44"/>
    </row>
    <row r="43" spans="2:37" ht="10.5" customHeight="1">
      <c r="B43" s="16">
        <v>3</v>
      </c>
      <c r="C43" s="16"/>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",$D43),'-RÅDATA_KVARTAL-'!$A$4:$AC$43,28)&gt;0,VLOOKUP(CONCATENATE(U$6," ",$D43),'-RÅDATA_KVARTAL-'!$A$4:$AC$43,28),"")</f>
        <v>43757.707450606882</v>
      </c>
      <c r="V43" s="79"/>
      <c r="W43" s="79">
        <f>IF(VLOOKUP(CONCATENATE(W$6," ",$D43),'-RÅDATA_KVARTAL-'!$A$4:$AC$43,28)&gt;0,VLOOKUP(CONCATENATE(W$6," ",$D43),'-RÅDATA_KVARTAL-'!$A$4:$AC$43,28),"")</f>
        <v>33833.172755707972</v>
      </c>
      <c r="X43" s="79"/>
      <c r="Y43" s="79">
        <f>IF(VLOOKUP(CONCATENATE(Y$6," ",$D43),'-RÅDATA_KVARTAL-'!$A$4:$AC$43,28)&gt;0,VLOOKUP(CONCATENATE(Y$6," ",$D43),'-RÅDATA_KVARTAL-'!$A$4:$AC$43,28),"")</f>
        <v>40630.652999209895</v>
      </c>
      <c r="Z43" s="79"/>
      <c r="AA43" s="79">
        <f>IF(VLOOKUP(CONCATENATE(AA$6," ",$D43),'-RÅDATA_KVARTAL-'!$A$4:$AC$43,28)&gt;0,VLOOKUP(CONCATENATE(AA$6," ",$D43),'-RÅDATA_KVARTAL-'!$A$4:$AC$43,28),"")</f>
        <v>40298.796039502733</v>
      </c>
      <c r="AB43" s="79"/>
      <c r="AC43" s="79">
        <f>IF(VLOOKUP(CONCATENATE(AC$6," ",$D43),'-RÅDATA_KVARTAL-'!$A$4:$AC$43,28)&gt;0,VLOOKUP(CONCATENATE(AC$6," ",$D43),'-RÅDATA_KVARTAL-'!$A$4:$AC$43,28),"")</f>
        <v>37591.333184822819</v>
      </c>
      <c r="AD43" s="146"/>
      <c r="AE43" s="79">
        <f>IF(VLOOKUP(CONCATENATE(AE$6," ",$D43),'-RÅDATA_KVARTAL-'!$A$4:$AC$75,28)&gt;0,VLOOKUP(CONCATENATE(AE$6," ",$D43),'-RÅDATA_KVARTAL-'!$A$4:$AC$75,28),"")</f>
        <v>36737.633427505461</v>
      </c>
      <c r="AF43" s="37" t="s">
        <v>169</v>
      </c>
      <c r="AG43" s="33"/>
      <c r="AH43" s="18" t="s">
        <v>40</v>
      </c>
      <c r="AI43" s="25"/>
    </row>
    <row r="44" spans="2:37" ht="10.5" customHeight="1">
      <c r="B44" s="16">
        <v>4</v>
      </c>
      <c r="C44" s="16"/>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",$D44),'-RÅDATA_KVARTAL-'!$A$4:$AC$43,28)&gt;0,VLOOKUP(CONCATENATE(U$6," ",$D44),'-RÅDATA_KVARTAL-'!$A$4:$AC$43,28),"")</f>
        <v>42388.322613999968</v>
      </c>
      <c r="V44" s="79"/>
      <c r="W44" s="79">
        <f>IF(VLOOKUP(CONCATENATE(W$6," ",$D44),'-RÅDATA_KVARTAL-'!$A$4:$AC$43,28)&gt;0,VLOOKUP(CONCATENATE(W$6," ",$D44),'-RÅDATA_KVARTAL-'!$A$4:$AC$43,28),"")</f>
        <v>34832.577385000041</v>
      </c>
      <c r="X44" s="79"/>
      <c r="Y44" s="79">
        <f>IF(VLOOKUP(CONCATENATE(Y$6," ",$D44),'-RÅDATA_KVARTAL-'!$A$4:$AC$43,28)&gt;0,VLOOKUP(CONCATENATE(Y$6," ",$D44),'-RÅDATA_KVARTAL-'!$A$4:$AC$43,28),"")</f>
        <v>40399.350498000007</v>
      </c>
      <c r="Z44" s="79"/>
      <c r="AA44" s="79">
        <f>IF(VLOOKUP(CONCATENATE(AA$6," ",$D44),'-RÅDATA_KVARTAL-'!$A$4:$AC$43,28)&gt;0,VLOOKUP(CONCATENATE(AA$6," ",$D44),'-RÅDATA_KVARTAL-'!$A$4:$AC$43,28),"")</f>
        <v>39394.240118199996</v>
      </c>
      <c r="AB44" s="79"/>
      <c r="AC44" s="79">
        <f>IF(VLOOKUP(CONCATENATE(AC$6," ",$D44),'-RÅDATA_KVARTAL-'!$A$4:$AC$43,28)&gt;0,VLOOKUP(CONCATENATE(AC$6," ",$D44),'-RÅDATA_KVARTAL-'!$A$4:$AC$43,28),"")</f>
        <v>37113.047450403465</v>
      </c>
      <c r="AD44" s="146"/>
      <c r="AE44" s="79">
        <f>IF(VLOOKUP(CONCATENATE(AE$6," ",$D44),'-RÅDATA_KVARTAL-'!$A$4:$AC$75,28)&gt;0,VLOOKUP(CONCATENATE(AE$6," ",$D44),'-RÅDATA_KVARTAL-'!$A$4:$AC$75,28),"")</f>
        <v>37251.975585843662</v>
      </c>
      <c r="AF44" s="37"/>
      <c r="AG44" s="33"/>
      <c r="AH44" s="18" t="s">
        <v>41</v>
      </c>
      <c r="AI44" s="25"/>
    </row>
    <row r="45" spans="2:37" ht="6" customHeight="1">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52"/>
      <c r="AH45" s="46"/>
      <c r="AI45" s="25"/>
    </row>
    <row r="46" spans="2:37" ht="6" customHeight="1">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33"/>
      <c r="AG46" s="33"/>
      <c r="AH46" s="38"/>
      <c r="AI46" s="25"/>
    </row>
    <row r="47" spans="2:37" s="53" customFormat="1" ht="12.75" customHeight="1">
      <c r="B47" s="237" t="s">
        <v>46</v>
      </c>
      <c r="C47" s="237"/>
      <c r="D47" s="237"/>
      <c r="E47" s="232"/>
      <c r="F47" s="232"/>
      <c r="G47" s="232"/>
      <c r="H47" s="232"/>
      <c r="I47" s="232"/>
      <c r="J47" s="232"/>
      <c r="K47" s="232"/>
      <c r="L47" s="232"/>
      <c r="M47" s="232"/>
      <c r="N47" s="232"/>
      <c r="O47" s="232"/>
      <c r="P47" s="232"/>
      <c r="Q47" s="232"/>
      <c r="R47" s="232"/>
      <c r="S47" s="232"/>
      <c r="T47" s="232"/>
      <c r="U47" s="232"/>
      <c r="V47" s="232"/>
      <c r="W47" s="232"/>
      <c r="X47" s="232"/>
      <c r="Y47" s="232"/>
      <c r="Z47" s="232"/>
      <c r="AA47" s="16"/>
      <c r="AB47" s="16"/>
      <c r="AC47" s="232"/>
      <c r="AD47" s="232"/>
      <c r="AE47" s="232"/>
      <c r="AF47" s="232"/>
      <c r="AG47" s="237" t="s">
        <v>48</v>
      </c>
      <c r="AH47" s="237"/>
      <c r="AI47" s="54"/>
    </row>
    <row r="48" spans="2:37" s="53" customFormat="1" ht="12.75" customHeight="1">
      <c r="B48" s="237" t="s">
        <v>47</v>
      </c>
      <c r="C48" s="237"/>
      <c r="D48" s="237"/>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34"/>
      <c r="AF48" s="134"/>
      <c r="AG48" s="237" t="s">
        <v>49</v>
      </c>
      <c r="AH48" s="237"/>
      <c r="AI48" s="54"/>
    </row>
    <row r="49" spans="2:37" ht="4.5" customHeight="1">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25"/>
    </row>
    <row r="50" spans="2:37" ht="10.5" customHeight="1">
      <c r="B50" s="16">
        <v>5</v>
      </c>
      <c r="C50" s="16"/>
      <c r="D50" s="18" t="s">
        <v>0</v>
      </c>
      <c r="E50" s="40"/>
      <c r="F50" s="40"/>
      <c r="G50" s="40"/>
      <c r="H50" s="40"/>
      <c r="I50" s="40"/>
      <c r="J50" s="40"/>
      <c r="K50" s="79" t="str">
        <f>IF(VLOOKUP(CONCATENATE(K$6," ",$D50),'-RÅDATA_KVARTAL-'!$A$4:$AC$43,29)&gt;0,VLOOKUP(CONCATENATE(K$6," ",$D50),'-RÅDATA_KVARTAL-'!$A$4:$AC$43,29),"")</f>
        <v/>
      </c>
      <c r="L50" s="79"/>
      <c r="M50" s="79">
        <f>IF(VLOOKUP(CONCATENATE(M$6," ",$D50),'-RÅDATA_KVARTAL-'!$A$4:$AC$43,29)&gt;0,VLOOKUP(CONCATENATE(M$6," ",$D50),'-RÅDATA_KVARTAL-'!$A$4:$AC$43,29),"")</f>
        <v>12890.277447976747</v>
      </c>
      <c r="N50" s="79"/>
      <c r="O50" s="79">
        <f>IF(VLOOKUP(CONCATENATE(O$6," ",$D50),'-RÅDATA_KVARTAL-'!$A$4:$AC$43,29)&gt;0,VLOOKUP(CONCATENATE(O$6," ",$D50),'-RÅDATA_KVARTAL-'!$A$4:$AC$43,29),"")</f>
        <v>13275.977644324083</v>
      </c>
      <c r="P50" s="79"/>
      <c r="Q50" s="79">
        <f>IF(VLOOKUP(CONCATENATE(Q$6," ",$D50),'-RÅDATA_KVARTAL-'!$A$4:$AC$43,29)&gt;0,VLOOKUP(CONCATENATE(Q$6," ",$D50),'-RÅDATA_KVARTAL-'!$A$4:$AC$43,29),"")</f>
        <v>14477.548227358435</v>
      </c>
      <c r="R50" s="79"/>
      <c r="S50" s="79">
        <f>IF(VLOOKUP(CONCATENATE(S$6," ",$D50),'-RÅDATA_KVARTAL-'!$A$4:$AC$43,29)&gt;0,VLOOKUP(CONCATENATE(S$6," ",$D50),'-RÅDATA_KVARTAL-'!$A$4:$AC$43,29),"")</f>
        <v>15088.532758567897</v>
      </c>
      <c r="T50" s="79"/>
      <c r="U50" s="79">
        <f>IF(VLOOKUP(CONCATENATE(U$6," ",$D50),'-RÅDATA_KVARTAL-'!$A$4:$AC$43,29)&gt;0,VLOOKUP(CONCATENATE(U$6," ",$D50),'-RÅDATA_KVARTAL-'!$A$4:$AC$43,29),"")</f>
        <v>15903.756097963547</v>
      </c>
      <c r="V50" s="79"/>
      <c r="W50" s="79">
        <f>IF(VLOOKUP(CONCATENATE(W$6," ",$D50),'-RÅDATA_KVARTAL-'!$A$4:$AC$43,29)&gt;0,VLOOKUP(CONCATENATE(W$6," ",$D50),'-RÅDATA_KVARTAL-'!$A$4:$AC$43,29),"")</f>
        <v>14691.733635839893</v>
      </c>
      <c r="X50" s="79"/>
      <c r="Y50" s="79">
        <f>IF(VLOOKUP(CONCATENATE(Y$6," ",$D50),'-RÅDATA_KVARTAL-'!$A$4:$AC$43,29)&gt;0,VLOOKUP(CONCATENATE(Y$6," ",$D50),'-RÅDATA_KVARTAL-'!$A$4:$AC$43,29),"")</f>
        <v>13687.927986741617</v>
      </c>
      <c r="Z50" s="79"/>
      <c r="AA50" s="79">
        <f>IF(VLOOKUP(CONCATENATE(AA$6," ",$D50),'-RÅDATA_KVARTAL-'!$A$4:$AC$43,29)&gt;0,VLOOKUP(CONCATENATE(AA$6," ",$D50),'-RÅDATA_KVARTAL-'!$A$4:$AC$43,29),"")</f>
        <v>14941.738559420575</v>
      </c>
      <c r="AB50" s="79"/>
      <c r="AC50" s="79">
        <f>IF(VLOOKUP(CONCATENATE(AC$6," ",$D50),'-RÅDATA_KVARTAL-'!$A$4:$AC$43,29)&gt;0,VLOOKUP(CONCATENATE(AC$6," ",$D50),'-RÅDATA_KVARTAL-'!$A$4:$AC$43,29),"")</f>
        <v>14387.973508710607</v>
      </c>
      <c r="AD50" s="146"/>
      <c r="AE50" s="79">
        <f>IF(VLOOKUP(CONCATENATE(AE$6," ",$D50),'-RÅDATA_KVARTAL-'!$A$4:$AC$75,29)&gt;0,VLOOKUP(CONCATENATE(AE$6," ",$D50),'-RÅDATA_KVARTAL-'!$A$4:$AC$75,29),"")</f>
        <v>13840.997757395418</v>
      </c>
      <c r="AF50" s="37" t="s">
        <v>169</v>
      </c>
      <c r="AG50" s="33"/>
      <c r="AH50" s="18" t="s">
        <v>38</v>
      </c>
      <c r="AI50" s="25"/>
    </row>
    <row r="51" spans="2:37" ht="10.5" customHeight="1">
      <c r="B51" s="16">
        <v>6</v>
      </c>
      <c r="C51" s="16"/>
      <c r="D51" s="18" t="s">
        <v>1</v>
      </c>
      <c r="E51" s="40"/>
      <c r="F51" s="40"/>
      <c r="G51" s="40"/>
      <c r="H51" s="40"/>
      <c r="I51" s="40"/>
      <c r="J51" s="40"/>
      <c r="K51" s="79" t="str">
        <f>IF(VLOOKUP(CONCATENATE(K$6," ",$D51),'-RÅDATA_KVARTAL-'!$A$4:$AC$43,29)&gt;0,VLOOKUP(CONCATENATE(K$6," ",$D51),'-RÅDATA_KVARTAL-'!$A$4:$AC$43,29),"")</f>
        <v/>
      </c>
      <c r="L51" s="79"/>
      <c r="M51" s="79">
        <f>IF(VLOOKUP(CONCATENATE(M$6," ",$D51),'-RÅDATA_KVARTAL-'!$A$4:$AC$43,29)&gt;0,VLOOKUP(CONCATENATE(M$6," ",$D51),'-RÅDATA_KVARTAL-'!$A$4:$AC$43,29),"")</f>
        <v>13060.013953882797</v>
      </c>
      <c r="N51" s="79"/>
      <c r="O51" s="79">
        <f>IF(VLOOKUP(CONCATENATE(O$6," ",$D51),'-RÅDATA_KVARTAL-'!$A$4:$AC$43,29)&gt;0,VLOOKUP(CONCATENATE(O$6," ",$D51),'-RÅDATA_KVARTAL-'!$A$4:$AC$43,29),"")</f>
        <v>13629.941635807249</v>
      </c>
      <c r="P51" s="79"/>
      <c r="Q51" s="79">
        <f>IF(VLOOKUP(CONCATENATE(Q$6," ",$D51),'-RÅDATA_KVARTAL-'!$A$4:$AC$43,29)&gt;0,VLOOKUP(CONCATENATE(Q$6," ",$D51),'-RÅDATA_KVARTAL-'!$A$4:$AC$43,29),"")</f>
        <v>14496.843550413858</v>
      </c>
      <c r="R51" s="79"/>
      <c r="S51" s="79">
        <f>IF(VLOOKUP(CONCATENATE(S$6," ",$D51),'-RÅDATA_KVARTAL-'!$A$4:$AC$43,29)&gt;0,VLOOKUP(CONCATENATE(S$6," ",$D51),'-RÅDATA_KVARTAL-'!$A$4:$AC$43,29),"")</f>
        <v>15255.553368440244</v>
      </c>
      <c r="T51" s="79"/>
      <c r="U51" s="79">
        <f>IF(VLOOKUP(CONCATENATE(U$6," ",$D51),'-RÅDATA_KVARTAL-'!$A$4:$AC$43,29)&gt;0,VLOOKUP(CONCATENATE(U$6," ",$D51),'-RÅDATA_KVARTAL-'!$A$4:$AC$43,29),"")</f>
        <v>16233.860505120318</v>
      </c>
      <c r="V51" s="79"/>
      <c r="W51" s="79">
        <f>IF(VLOOKUP(CONCATENATE(W$6," ",$D51),'-RÅDATA_KVARTAL-'!$A$4:$AC$43,29)&gt;0,VLOOKUP(CONCATENATE(W$6," ",$D51),'-RÅDATA_KVARTAL-'!$A$4:$AC$43,29),"")</f>
        <v>13685.100348793278</v>
      </c>
      <c r="X51" s="79"/>
      <c r="Y51" s="79">
        <f>IF(VLOOKUP(CONCATENATE(Y$6," ",$D51),'-RÅDATA_KVARTAL-'!$A$4:$AC$43,29)&gt;0,VLOOKUP(CONCATENATE(Y$6," ",$D51),'-RÅDATA_KVARTAL-'!$A$4:$AC$43,29),"")</f>
        <v>14329.707664056261</v>
      </c>
      <c r="Z51" s="79"/>
      <c r="AA51" s="79">
        <f>IF(VLOOKUP(CONCATENATE(AA$6," ",$D51),'-RÅDATA_KVARTAL-'!$A$4:$AC$43,29)&gt;0,VLOOKUP(CONCATENATE(AA$6," ",$D51),'-RÅDATA_KVARTAL-'!$A$4:$AC$43,29),"")</f>
        <v>14912.099551435284</v>
      </c>
      <c r="AB51" s="79"/>
      <c r="AC51" s="79">
        <f>IF(VLOOKUP(CONCATENATE(AC$6," ",$D51),'-RÅDATA_KVARTAL-'!$A$4:$AC$43,29)&gt;0,VLOOKUP(CONCATENATE(AC$6," ",$D51),'-RÅDATA_KVARTAL-'!$A$4:$AC$43,29),"")</f>
        <v>14113.111744066829</v>
      </c>
      <c r="AD51" s="146"/>
      <c r="AE51" s="79">
        <f>IF(VLOOKUP(CONCATENATE(AE$6," ",$D51),'-RÅDATA_KVARTAL-'!$A$4:$AC$75,29)&gt;0,VLOOKUP(CONCATENATE(AE$6," ",$D51),'-RÅDATA_KVARTAL-'!$A$4:$AC$75,29),"")</f>
        <v>13776.084335637916</v>
      </c>
      <c r="AF51" s="37" t="s">
        <v>169</v>
      </c>
      <c r="AG51" s="33"/>
      <c r="AH51" s="18" t="s">
        <v>39</v>
      </c>
      <c r="AI51" s="25"/>
      <c r="AK51" s="44"/>
    </row>
    <row r="52" spans="2:37" ht="10.5" customHeight="1">
      <c r="B52" s="16">
        <v>7</v>
      </c>
      <c r="C52" s="16"/>
      <c r="D52" s="18" t="s">
        <v>2</v>
      </c>
      <c r="E52" s="40"/>
      <c r="F52" s="40"/>
      <c r="G52" s="40"/>
      <c r="H52" s="40"/>
      <c r="I52" s="40"/>
      <c r="J52" s="40"/>
      <c r="K52" s="79" t="str">
        <f>IF(VLOOKUP(CONCATENATE(K$6," ",$D52),'-RÅDATA_KVARTAL-'!$A$4:$AC$43,29)&gt;0,VLOOKUP(CONCATENATE(K$6," ",$D52),'-RÅDATA_KVARTAL-'!$A$4:$AC$43,29),"")</f>
        <v/>
      </c>
      <c r="L52" s="79"/>
      <c r="M52" s="79">
        <f>IF(VLOOKUP(CONCATENATE(M$6," ",$D52),'-RÅDATA_KVARTAL-'!$A$4:$AC$43,29)&gt;0,VLOOKUP(CONCATENATE(M$6," ",$D52),'-RÅDATA_KVARTAL-'!$A$4:$AC$43,29),"")</f>
        <v>13076.885456438458</v>
      </c>
      <c r="N52" s="79"/>
      <c r="O52" s="79">
        <f>IF(VLOOKUP(CONCATENATE(O$6," ",$D52),'-RÅDATA_KVARTAL-'!$A$4:$AC$43,29)&gt;0,VLOOKUP(CONCATENATE(O$6," ",$D52),'-RÅDATA_KVARTAL-'!$A$4:$AC$43,29),"")</f>
        <v>13952.84649067371</v>
      </c>
      <c r="P52" s="79"/>
      <c r="Q52" s="79">
        <f>IF(VLOOKUP(CONCATENATE(Q$6," ",$D52),'-RÅDATA_KVARTAL-'!$A$4:$AC$43,29)&gt;0,VLOOKUP(CONCATENATE(Q$6," ",$D52),'-RÅDATA_KVARTAL-'!$A$4:$AC$43,29),"")</f>
        <v>14637.250526265503</v>
      </c>
      <c r="R52" s="79"/>
      <c r="S52" s="79">
        <f>IF(VLOOKUP(CONCATENATE(S$6," ",$D52),'-RÅDATA_KVARTAL-'!$A$4:$AC$43,29)&gt;0,VLOOKUP(CONCATENATE(S$6," ",$D52),'-RÅDATA_KVARTAL-'!$A$4:$AC$43,29),"")</f>
        <v>15471.516788084416</v>
      </c>
      <c r="T52" s="79"/>
      <c r="U52" s="79">
        <f>IF(VLOOKUP(CONCATENATE(U$6," ",$D52),'-RÅDATA_KVARTAL-'!$A$4:$AC$43,29)&gt;0,VLOOKUP(CONCATENATE(U$6," ",$D52),'-RÅDATA_KVARTAL-'!$A$4:$AC$43,29),"")</f>
        <v>16299.295088587987</v>
      </c>
      <c r="V52" s="79"/>
      <c r="W52" s="79">
        <f>IF(VLOOKUP(CONCATENATE(W$6," ",$D52),'-RÅDATA_KVARTAL-'!$A$4:$AC$43,29)&gt;0,VLOOKUP(CONCATENATE(W$6," ",$D52),'-RÅDATA_KVARTAL-'!$A$4:$AC$43,29),"")</f>
        <v>12874.880836052636</v>
      </c>
      <c r="X52" s="79"/>
      <c r="Y52" s="79">
        <f>IF(VLOOKUP(CONCATENATE(Y$6," ",$D52),'-RÅDATA_KVARTAL-'!$A$4:$AC$43,29)&gt;0,VLOOKUP(CONCATENATE(Y$6," ",$D52),'-RÅDATA_KVARTAL-'!$A$4:$AC$43,29),"")</f>
        <v>14861.641424508005</v>
      </c>
      <c r="Z52" s="79"/>
      <c r="AA52" s="79">
        <f>IF(VLOOKUP(CONCATENATE(AA$6," ",$D52),'-RÅDATA_KVARTAL-'!$A$4:$AC$43,29)&gt;0,VLOOKUP(CONCATENATE(AA$6," ",$D52),'-RÅDATA_KVARTAL-'!$A$4:$AC$43,29),"")</f>
        <v>14697.459868532598</v>
      </c>
      <c r="AB52" s="79"/>
      <c r="AC52" s="79">
        <f>IF(VLOOKUP(CONCATENATE(AC$6," ",$D52),'-RÅDATA_KVARTAL-'!$A$4:$AC$43,29)&gt;0,VLOOKUP(CONCATENATE(AC$6," ",$D52),'-RÅDATA_KVARTAL-'!$A$4:$AC$43,29),"")</f>
        <v>14127.570490528788</v>
      </c>
      <c r="AD52" s="146"/>
      <c r="AE52" s="79">
        <f>IF(VLOOKUP(CONCATENATE(AE$6," ",$D52),'-RÅDATA_KVARTAL-'!$A$4:$AC$75,29)&gt;0,VLOOKUP(CONCATENATE(AE$6," ",$D52),'-RÅDATA_KVARTAL-'!$A$4:$AC$75,29),"")</f>
        <v>13884.771935632063</v>
      </c>
      <c r="AF52" s="37" t="s">
        <v>169</v>
      </c>
      <c r="AG52" s="33"/>
      <c r="AH52" s="18" t="s">
        <v>40</v>
      </c>
      <c r="AI52" s="25"/>
    </row>
    <row r="53" spans="2:37" ht="10.5" customHeight="1">
      <c r="B53" s="16">
        <v>8</v>
      </c>
      <c r="C53" s="16"/>
      <c r="D53" s="18" t="s">
        <v>3</v>
      </c>
      <c r="E53" s="40"/>
      <c r="F53" s="40"/>
      <c r="G53" s="40"/>
      <c r="H53" s="40"/>
      <c r="I53" s="40"/>
      <c r="J53" s="40"/>
      <c r="K53" s="79">
        <f>IF(VLOOKUP(CONCATENATE(K$6," ",$D53),'-RÅDATA_KVARTAL-'!$A$4:$AC$43,29)&gt;0,VLOOKUP(CONCATENATE(K$6," ",$D53),'-RÅDATA_KVARTAL-'!$A$4:$AC$43,29),"")</f>
        <v>12856.052976666664</v>
      </c>
      <c r="L53" s="79"/>
      <c r="M53" s="79">
        <f>IF(VLOOKUP(CONCATENATE(M$6," ",$D53),'-RÅDATA_KVARTAL-'!$A$4:$AC$43,29)&gt;0,VLOOKUP(CONCATENATE(M$6," ",$D53),'-RÅDATA_KVARTAL-'!$A$4:$AC$43,29),"")</f>
        <v>13189.780088</v>
      </c>
      <c r="N53" s="79"/>
      <c r="O53" s="79">
        <f>IF(VLOOKUP(CONCATENATE(O$6," ",$D53),'-RÅDATA_KVARTAL-'!$A$4:$AC$43,29)&gt;0,VLOOKUP(CONCATENATE(O$6," ",$D53),'-RÅDATA_KVARTAL-'!$A$4:$AC$43,29),"")</f>
        <v>14124.505315</v>
      </c>
      <c r="P53" s="79"/>
      <c r="Q53" s="79">
        <f>IF(VLOOKUP(CONCATENATE(Q$6," ",$D53),'-RÅDATA_KVARTAL-'!$A$4:$AC$43,29)&gt;0,VLOOKUP(CONCATENATE(Q$6," ",$D53),'-RÅDATA_KVARTAL-'!$A$4:$AC$43,29),"")</f>
        <v>14894.407510158948</v>
      </c>
      <c r="R53" s="79"/>
      <c r="S53" s="79">
        <f>IF(VLOOKUP(CONCATENATE(S$6," ",$D53),'-RÅDATA_KVARTAL-'!$A$4:$AC$43,29)&gt;0,VLOOKUP(CONCATENATE(S$6," ",$D53),'-RÅDATA_KVARTAL-'!$A$4:$AC$43,29),"")</f>
        <v>15681.338482000001</v>
      </c>
      <c r="T53" s="79"/>
      <c r="U53" s="79">
        <f>IF(VLOOKUP(CONCATENATE(U$6," ",$D53),'-RÅDATA_KVARTAL-'!$A$4:$AC$43,29)&gt;0,VLOOKUP(CONCATENATE(U$6," ",$D53),'-RÅDATA_KVARTAL-'!$A$4:$AC$43,29),"")</f>
        <v>15782.458570818171</v>
      </c>
      <c r="V53" s="79"/>
      <c r="W53" s="79">
        <f>IF(VLOOKUP(CONCATENATE(W$6," ",$D53),'-RÅDATA_KVARTAL-'!$A$4:$AC$43,29)&gt;0,VLOOKUP(CONCATENATE(W$6," ",$D53),'-RÅDATA_KVARTAL-'!$A$4:$AC$43,29),"")</f>
        <v>13176.154291379999</v>
      </c>
      <c r="X53" s="79"/>
      <c r="Y53" s="79">
        <f>IF(VLOOKUP(CONCATENATE(Y$6," ",$D53),'-RÅDATA_KVARTAL-'!$A$4:$AC$43,29)&gt;0,VLOOKUP(CONCATENATE(Y$6," ",$D53),'-RÅDATA_KVARTAL-'!$A$4:$AC$43,29),"")</f>
        <v>14828.241098549632</v>
      </c>
      <c r="Z53" s="79"/>
      <c r="AA53" s="79">
        <f>IF(VLOOKUP(CONCATENATE(AA$6," ",$D53),'-RÅDATA_KVARTAL-'!$A$4:$AC$43,29)&gt;0,VLOOKUP(CONCATENATE(AA$6," ",$D53),'-RÅDATA_KVARTAL-'!$A$4:$AC$43,29),"")</f>
        <v>14449.170367857991</v>
      </c>
      <c r="AB53" s="79"/>
      <c r="AC53" s="79">
        <f>IF(VLOOKUP(CONCATENATE(AC$6," ",$D53),'-RÅDATA_KVARTAL-'!$A$4:$AC$43,29)&gt;0,VLOOKUP(CONCATENATE(AC$6," ",$D53),'-RÅDATA_KVARTAL-'!$A$4:$AC$43,29),"")</f>
        <v>13921.605378466546</v>
      </c>
      <c r="AD53" s="146"/>
      <c r="AE53" s="79">
        <f>IF(VLOOKUP(CONCATENATE(AE$6," ",$D53),'-RÅDATA_KVARTAL-'!$A$4:$AC$75,29)&gt;0,VLOOKUP(CONCATENATE(AE$6," ",$D53),'-RÅDATA_KVARTAL-'!$A$4:$AC$75,29),"")</f>
        <v>14123.763536530094</v>
      </c>
      <c r="AF53" s="37"/>
      <c r="AG53" s="33"/>
      <c r="AH53" s="18" t="s">
        <v>41</v>
      </c>
      <c r="AI53" s="25"/>
    </row>
    <row r="54" spans="2:37" ht="6" customHeight="1">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31"/>
      <c r="AH54" s="58"/>
      <c r="AI54" s="25"/>
    </row>
    <row r="55" spans="2:37">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row>
  </sheetData>
  <mergeCells count="46">
    <mergeCell ref="AG6:AH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 ref="G6:H6"/>
    <mergeCell ref="K17:L17"/>
    <mergeCell ref="M17:N17"/>
    <mergeCell ref="AG17:AH17"/>
    <mergeCell ref="AE17:AF17"/>
    <mergeCell ref="U17:V17"/>
    <mergeCell ref="Q17:R17"/>
    <mergeCell ref="O17:P17"/>
    <mergeCell ref="S17:T17"/>
    <mergeCell ref="AC17:AD17"/>
    <mergeCell ref="AG18:AH18"/>
    <mergeCell ref="B38:D38"/>
    <mergeCell ref="E38:F38"/>
    <mergeCell ref="G38:H38"/>
    <mergeCell ref="I38:J38"/>
    <mergeCell ref="AG38:AH38"/>
    <mergeCell ref="B18:D18"/>
    <mergeCell ref="B48:D48"/>
    <mergeCell ref="AG48:AH48"/>
    <mergeCell ref="M47:N47"/>
    <mergeCell ref="O47:P47"/>
    <mergeCell ref="Q47:R47"/>
    <mergeCell ref="S47:T47"/>
    <mergeCell ref="U47:V47"/>
    <mergeCell ref="I47:J47"/>
    <mergeCell ref="K47:L47"/>
    <mergeCell ref="Y47:Z47"/>
    <mergeCell ref="AC47:AD47"/>
    <mergeCell ref="AG47:AH47"/>
    <mergeCell ref="AE47:AF47"/>
    <mergeCell ref="W47:X4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1.xml><?xml version="1.0" encoding="utf-8"?>
<worksheet xmlns="http://schemas.openxmlformats.org/spreadsheetml/2006/main" xmlns:r="http://schemas.openxmlformats.org/officeDocument/2006/relationships">
  <sheetPr>
    <pageSetUpPr fitToPage="1"/>
  </sheetPr>
  <dimension ref="B1:AK57"/>
  <sheetViews>
    <sheetView workbookViewId="0"/>
  </sheetViews>
  <sheetFormatPr defaultRowHeight="14.25" outlineLevelCol="1"/>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customWidth="1" collapsed="1"/>
    <col min="22" max="22" width="1.5" style="21" customWidth="1"/>
    <col min="23" max="23" width="6.6640625" style="21" customWidth="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1" style="21" customWidth="1"/>
    <col min="34" max="34" width="50.5" style="21" customWidth="1"/>
    <col min="35" max="16384" width="9.33203125" style="21"/>
  </cols>
  <sheetData>
    <row r="1" spans="2:37">
      <c r="B1" s="22" t="s">
        <v>161</v>
      </c>
    </row>
    <row r="2" spans="2:37">
      <c r="B2" s="184" t="s">
        <v>180</v>
      </c>
      <c r="C2" s="22"/>
      <c r="D2" s="23"/>
      <c r="E2" s="23"/>
      <c r="F2" s="23"/>
      <c r="G2" s="23"/>
      <c r="H2" s="23"/>
      <c r="I2" s="23"/>
      <c r="J2" s="23"/>
      <c r="K2" s="23"/>
      <c r="L2" s="23"/>
      <c r="M2" s="23"/>
      <c r="N2" s="23"/>
      <c r="O2" s="23"/>
      <c r="P2" s="23"/>
      <c r="Q2" s="23"/>
      <c r="R2" s="23"/>
    </row>
    <row r="3" spans="2:37" ht="6" customHeight="1">
      <c r="B3" s="23"/>
      <c r="C3" s="23"/>
      <c r="D3" s="23"/>
      <c r="E3" s="23"/>
      <c r="F3" s="23"/>
      <c r="G3" s="23"/>
      <c r="H3" s="23"/>
      <c r="I3" s="23"/>
      <c r="J3" s="23"/>
      <c r="K3" s="23"/>
      <c r="L3" s="23"/>
      <c r="M3" s="23"/>
      <c r="N3" s="23"/>
      <c r="O3" s="23"/>
      <c r="P3" s="23"/>
      <c r="Q3" s="23"/>
      <c r="R3" s="23"/>
    </row>
    <row r="4" spans="2:37" ht="6" customHeight="1">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row>
    <row r="5" spans="2:37" ht="6" customHeight="1">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row>
    <row r="6" spans="2:37" ht="12.75" customHeight="1">
      <c r="B6" s="237" t="s">
        <v>42</v>
      </c>
      <c r="C6" s="237"/>
      <c r="D6" s="237"/>
      <c r="E6" s="243">
        <v>2000</v>
      </c>
      <c r="F6" s="244"/>
      <c r="G6" s="243">
        <v>2001</v>
      </c>
      <c r="H6" s="244"/>
      <c r="I6" s="243">
        <v>2002</v>
      </c>
      <c r="J6" s="244"/>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43">
        <v>2013</v>
      </c>
      <c r="AF6" s="24"/>
      <c r="AG6" s="237" t="s">
        <v>45</v>
      </c>
      <c r="AH6" s="237"/>
      <c r="AI6" s="25"/>
    </row>
    <row r="7" spans="2:37" ht="12.75" customHeight="1">
      <c r="B7" s="242" t="s">
        <v>43</v>
      </c>
      <c r="C7" s="242"/>
      <c r="D7" s="242"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28"/>
      <c r="AH7" s="28" t="s">
        <v>44</v>
      </c>
      <c r="AI7" s="25"/>
    </row>
    <row r="8" spans="2:37" ht="6" customHeight="1">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8"/>
      <c r="AG8" s="18"/>
      <c r="AH8" s="18"/>
      <c r="AI8" s="25"/>
    </row>
    <row r="9" spans="2:37" ht="10.5" customHeight="1">
      <c r="B9" s="65">
        <v>1</v>
      </c>
      <c r="C9" s="6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",$D9),'-RÅDATA_KVARTAL-'!$A$4:$W$43,10)&gt;0,VLOOKUP(CONCATENATE(U$6," ",$D9),'-RÅDATA_KVARTAL-'!$A$4:$W$43,10),"")</f>
        <v>5827.4674871148645</v>
      </c>
      <c r="V9" s="79"/>
      <c r="W9" s="176">
        <f>IF(VLOOKUP(CONCATENATE(W$6," ",$D9),'-RÅDATA_KVARTAL-'!$A$4:$W$43,10)&gt;0,VLOOKUP(CONCATENATE(W$6," ",$D9),'-RÅDATA_KVARTAL-'!$A$4:$W$43,10),"")</f>
        <v>3747.614432927217</v>
      </c>
      <c r="X9" s="80"/>
      <c r="Y9" s="79">
        <f>IF(VLOOKUP(CONCATENATE(Y$6," ",$D9),'-RÅDATA_KVARTAL-'!$A$4:$W$43,10)&gt;0,VLOOKUP(CONCATENATE(Y$6," ",$D9),'-RÅDATA_KVARTAL-'!$A$4:$W$43,10),"")</f>
        <v>6374.6249006489979</v>
      </c>
      <c r="Z9" s="79"/>
      <c r="AA9" s="79">
        <f>IF(VLOOKUP(CONCATENATE(AA$6," ",$D9),'-RÅDATA_KVARTAL-'!$A$4:$W$43,10)&gt;0,VLOOKUP(CONCATENATE(AA$6," ",$D9),'-RÅDATA_KVARTAL-'!$A$4:$W$43,10),"")</f>
        <v>6807.4259327233576</v>
      </c>
      <c r="AB9" s="79"/>
      <c r="AC9" s="79">
        <f>IF(VLOOKUP(CONCATENATE(AC$6," ",$D9),'-RÅDATA_KVARTAL-'!$A$4:$W$43,10)&gt;0,VLOOKUP(CONCATENATE(AC$6," ",$D9),'-RÅDATA_KVARTAL-'!$A$4:$W$43,10),"")</f>
        <v>7381.5833821097403</v>
      </c>
      <c r="AD9" s="153"/>
      <c r="AE9" s="79">
        <f>IF(VLOOKUP(CONCATENATE(AE$6," ",$D9),'-RÅDATA_KVARTAL-'!$A$4:$W$75,10)&gt;0,VLOOKUP(CONCATENATE(AE$6," ",$D9),'-RÅDATA_KVARTAL-'!$A$4:$W$75,10),"")</f>
        <v>6820.38568091449</v>
      </c>
      <c r="AF9" s="37" t="s">
        <v>169</v>
      </c>
      <c r="AG9" s="33"/>
      <c r="AH9" s="18" t="s">
        <v>38</v>
      </c>
      <c r="AI9" s="25"/>
    </row>
    <row r="10" spans="2:37" ht="10.5" customHeight="1">
      <c r="B10" s="65">
        <v>2</v>
      </c>
      <c r="C10" s="65"/>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",$D10),'-RÅDATA_KVARTAL-'!$A$4:$W$43,10)&gt;0,VLOOKUP(CONCATENATE(U$6," ",$D10),'-RÅDATA_KVARTAL-'!$A$4:$W$43,10),"")</f>
        <v>5759.5062347569738</v>
      </c>
      <c r="V10" s="79"/>
      <c r="W10" s="176">
        <f>IF(VLOOKUP(CONCATENATE(W$6," ",$D10),'-RÅDATA_KVARTAL-'!$A$4:$W$43,10)&gt;0,VLOOKUP(CONCATENATE(W$6," ",$D10),'-RÅDATA_KVARTAL-'!$A$4:$W$43,10),"")</f>
        <v>4879.9691203381835</v>
      </c>
      <c r="X10" s="80"/>
      <c r="Y10" s="79">
        <f>IF(VLOOKUP(CONCATENATE(Y$6," ",$D10),'-RÅDATA_KVARTAL-'!$A$4:$W$43,10)&gt;0,VLOOKUP(CONCATENATE(Y$6," ",$D10),'-RÅDATA_KVARTAL-'!$A$4:$W$43,10),"")</f>
        <v>6967.0640007100337</v>
      </c>
      <c r="Z10" s="79"/>
      <c r="AA10" s="79">
        <f>IF(VLOOKUP(CONCATENATE(AA$6," ",$D10),'-RÅDATA_KVARTAL-'!$A$4:$W$43,10)&gt;0,VLOOKUP(CONCATENATE(AA$6," ",$D10),'-RÅDATA_KVARTAL-'!$A$4:$W$43,10),"")</f>
        <v>7040.5026547231955</v>
      </c>
      <c r="AB10" s="79"/>
      <c r="AC10" s="79">
        <f>IF(VLOOKUP(CONCATENATE(AC$6," ",$D10),'-RÅDATA_KVARTAL-'!$A$4:$W$43,10)&gt;0,VLOOKUP(CONCATENATE(AC$6," ",$D10),'-RÅDATA_KVARTAL-'!$A$4:$W$43,10),"")</f>
        <v>6207.7298840431195</v>
      </c>
      <c r="AD10" s="153"/>
      <c r="AE10" s="79">
        <f>IF(VLOOKUP(CONCATENATE(AE$6," ",$D10),'-RÅDATA_KVARTAL-'!$A$4:$W$75,10)&gt;0,VLOOKUP(CONCATENATE(AE$6," ",$D10),'-RÅDATA_KVARTAL-'!$A$4:$W$75,10),"")</f>
        <v>7007.7511065773324</v>
      </c>
      <c r="AF10" s="37" t="s">
        <v>169</v>
      </c>
      <c r="AG10" s="33"/>
      <c r="AH10" s="18" t="s">
        <v>39</v>
      </c>
      <c r="AI10" s="25"/>
      <c r="AK10" s="44"/>
    </row>
    <row r="11" spans="2:37" ht="10.5" customHeight="1">
      <c r="B11" s="65">
        <v>3</v>
      </c>
      <c r="C11" s="65"/>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",$D11),'-RÅDATA_KVARTAL-'!$A$4:$W$43,10)&gt;0,VLOOKUP(CONCATENATE(U$6," ",$D11),'-RÅDATA_KVARTAL-'!$A$4:$W$43,10),"")</f>
        <v>6244.7547854094446</v>
      </c>
      <c r="V11" s="79"/>
      <c r="W11" s="176">
        <f>IF(VLOOKUP(CONCATENATE(W$6," ",$D11),'-RÅDATA_KVARTAL-'!$A$4:$W$43,10)&gt;0,VLOOKUP(CONCATENATE(W$6," ",$D11),'-RÅDATA_KVARTAL-'!$A$4:$W$43,10),"")</f>
        <v>6012.0387235156722</v>
      </c>
      <c r="X11" s="80"/>
      <c r="Y11" s="79">
        <f>IF(VLOOKUP(CONCATENATE(Y$6," ",$D11),'-RÅDATA_KVARTAL-'!$A$4:$W$43,10)&gt;0,VLOOKUP(CONCATENATE(Y$6," ",$D11),'-RÅDATA_KVARTAL-'!$A$4:$W$43,10),"")</f>
        <v>7361.3263808956617</v>
      </c>
      <c r="Z11" s="79"/>
      <c r="AA11" s="79">
        <f>IF(VLOOKUP(CONCATENATE(AA$6," ",$D11),'-RÅDATA_KVARTAL-'!$A$4:$W$43,10)&gt;0,VLOOKUP(CONCATENATE(AA$6," ",$D11),'-RÅDATA_KVARTAL-'!$A$4:$W$43,10),"")</f>
        <v>7361.1885511409819</v>
      </c>
      <c r="AB11" s="79"/>
      <c r="AC11" s="79">
        <f>IF(VLOOKUP(CONCATENATE(AC$6," ",$D11),'-RÅDATA_KVARTAL-'!$A$4:$W$43,10)&gt;0,VLOOKUP(CONCATENATE(AC$6," ",$D11),'-RÅDATA_KVARTAL-'!$A$4:$W$43,10),"")</f>
        <v>7528.9722640251148</v>
      </c>
      <c r="AD11" s="153"/>
      <c r="AE11" s="79">
        <f>IF(VLOOKUP(CONCATENATE(AE$6," ",$D11),'-RÅDATA_KVARTAL-'!$A$4:$W$75,10)&gt;0,VLOOKUP(CONCATENATE(AE$6," ",$D11),'-RÅDATA_KVARTAL-'!$A$4:$W$75,10),"")</f>
        <v>7555.4732427826948</v>
      </c>
      <c r="AF11" s="37" t="s">
        <v>169</v>
      </c>
      <c r="AG11" s="33"/>
      <c r="AH11" s="18" t="s">
        <v>40</v>
      </c>
      <c r="AI11" s="25"/>
    </row>
    <row r="12" spans="2:37" ht="10.5" customHeight="1">
      <c r="B12" s="65">
        <v>4</v>
      </c>
      <c r="C12" s="65"/>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",$D12),'-RÅDATA_KVARTAL-'!$A$4:$W$43,10)&gt;0,VLOOKUP(CONCATENATE(U$6," ",$D12),'-RÅDATA_KVARTAL-'!$A$4:$W$43,10),"")</f>
        <v>5412.2103876054052</v>
      </c>
      <c r="V12" s="79"/>
      <c r="W12" s="176">
        <f>IF(VLOOKUP(CONCATENATE(W$6," ",$D12),'-RÅDATA_KVARTAL-'!$A$4:$W$43,10)&gt;0,VLOOKUP(CONCATENATE(W$6," ",$D12),'-RÅDATA_KVARTAL-'!$A$4:$W$43,10),"")</f>
        <v>6994.1809162189211</v>
      </c>
      <c r="X12" s="80"/>
      <c r="Y12" s="79">
        <f>IF(VLOOKUP(CONCATENATE(Y$6," ",$D12),'-RÅDATA_KVARTAL-'!$A$4:$W$43,10)&gt;0,VLOOKUP(CONCATENATE(Y$6," ",$D12),'-RÅDATA_KVARTAL-'!$A$4:$W$43,10),"")</f>
        <v>7226.1891707153127</v>
      </c>
      <c r="Z12" s="79"/>
      <c r="AA12" s="79">
        <f>IF(VLOOKUP(CONCATENATE(AA$6," ",$D12),'-RÅDATA_KVARTAL-'!$A$4:$W$43,10)&gt;0,VLOOKUP(CONCATENATE(AA$6," ",$D12),'-RÅDATA_KVARTAL-'!$A$4:$W$43,10),"")</f>
        <v>7303.3275325809391</v>
      </c>
      <c r="AB12" s="79"/>
      <c r="AC12" s="79">
        <f>IF(VLOOKUP(CONCATENATE(AC$6," ",$D12),'-RÅDATA_KVARTAL-'!$A$4:$W$43,10)&gt;0,VLOOKUP(CONCATENATE(AC$6," ",$D12),'-RÅDATA_KVARTAL-'!$A$4:$W$43,10),"")</f>
        <v>7557.3624408479891</v>
      </c>
      <c r="AD12" s="153"/>
      <c r="AE12" s="79">
        <f>IF(VLOOKUP(CONCATENATE(AE$6," ",$D12),'-RÅDATA_KVARTAL-'!$A$4:$W$75,10)&gt;0,VLOOKUP(CONCATENATE(AE$6," ",$D12),'-RÅDATA_KVARTAL-'!$A$4:$W$75,10),"")</f>
        <v>8234.398437307862</v>
      </c>
      <c r="AF12" s="37"/>
      <c r="AG12" s="33"/>
      <c r="AH12" s="18" t="s">
        <v>41</v>
      </c>
      <c r="AI12" s="25"/>
    </row>
    <row r="13" spans="2:37" ht="6" customHeight="1">
      <c r="B13" s="65"/>
      <c r="C13" s="65"/>
      <c r="D13" s="18"/>
      <c r="E13" s="40"/>
      <c r="F13" s="40"/>
      <c r="G13" s="40"/>
      <c r="H13" s="40"/>
      <c r="I13" s="40"/>
      <c r="J13" s="40"/>
      <c r="K13" s="40"/>
      <c r="L13" s="40"/>
      <c r="M13" s="40"/>
      <c r="N13" s="40"/>
      <c r="O13" s="40"/>
      <c r="P13" s="40"/>
      <c r="Q13" s="40"/>
      <c r="R13" s="40"/>
      <c r="S13" s="40"/>
      <c r="T13" s="40"/>
      <c r="U13" s="40"/>
      <c r="V13" s="40"/>
      <c r="W13" s="177"/>
      <c r="X13" s="40"/>
      <c r="Y13" s="40"/>
      <c r="Z13" s="175"/>
      <c r="AA13" s="40"/>
      <c r="AB13" s="175"/>
      <c r="AC13" s="40"/>
      <c r="AD13" s="153"/>
      <c r="AE13" s="40"/>
      <c r="AF13" s="37"/>
      <c r="AG13" s="33"/>
      <c r="AH13" s="38"/>
      <c r="AI13" s="25"/>
    </row>
    <row r="14" spans="2:37" ht="11.25" customHeight="1">
      <c r="B14" s="65">
        <v>5</v>
      </c>
      <c r="C14" s="65"/>
      <c r="D14" s="67" t="s">
        <v>15</v>
      </c>
      <c r="E14" s="36"/>
      <c r="F14" s="36"/>
      <c r="G14" s="36"/>
      <c r="H14" s="36"/>
      <c r="I14" s="36"/>
      <c r="J14" s="36"/>
      <c r="K14" s="101">
        <v>22047.008170000001</v>
      </c>
      <c r="L14" s="36"/>
      <c r="M14" s="101">
        <v>23603.976280000003</v>
      </c>
      <c r="N14" s="36"/>
      <c r="O14" s="101">
        <v>24458.480590342544</v>
      </c>
      <c r="P14" s="36"/>
      <c r="Q14" s="101">
        <v>24369.372923685387</v>
      </c>
      <c r="R14" s="36"/>
      <c r="S14" s="101">
        <v>24962.034875383928</v>
      </c>
      <c r="T14" s="101"/>
      <c r="U14" s="101">
        <f>SUM(U9:U12)</f>
        <v>23243.938894886687</v>
      </c>
      <c r="V14" s="101"/>
      <c r="W14" s="178">
        <f>SUM(W9:W12)</f>
        <v>21633.803192999992</v>
      </c>
      <c r="X14" s="80">
        <v>1</v>
      </c>
      <c r="Y14" s="101">
        <f>SUM(Y9:Y12)</f>
        <v>27929.204452970007</v>
      </c>
      <c r="Z14" s="101"/>
      <c r="AA14" s="101">
        <f>SUM(AA9:AA12)</f>
        <v>28512.444671168472</v>
      </c>
      <c r="AB14" s="101"/>
      <c r="AC14" s="101">
        <f>SUM(AC9:AC12)</f>
        <v>28675.647971025963</v>
      </c>
      <c r="AD14" s="153"/>
      <c r="AE14" s="101">
        <f>SUM(AE9:AE12)</f>
        <v>29618.008467582382</v>
      </c>
      <c r="AF14" s="194"/>
      <c r="AG14" s="33"/>
      <c r="AH14" s="67" t="s">
        <v>34</v>
      </c>
      <c r="AI14" s="25"/>
    </row>
    <row r="15" spans="2:37" ht="6" customHeight="1">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52"/>
      <c r="AH15" s="46"/>
      <c r="AI15" s="25"/>
    </row>
    <row r="16" spans="2:37" ht="6" customHeight="1">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33"/>
      <c r="AG16" s="33"/>
      <c r="AH16" s="38"/>
      <c r="AI16" s="25"/>
    </row>
    <row r="17" spans="2:37" s="53" customFormat="1" ht="12.75" customHeight="1">
      <c r="B17" s="237" t="s">
        <v>46</v>
      </c>
      <c r="C17" s="237"/>
      <c r="D17" s="237"/>
      <c r="E17" s="232"/>
      <c r="F17" s="232"/>
      <c r="G17" s="232"/>
      <c r="H17" s="232"/>
      <c r="I17" s="232"/>
      <c r="J17" s="232"/>
      <c r="K17" s="232"/>
      <c r="L17" s="232"/>
      <c r="M17" s="232"/>
      <c r="N17" s="232"/>
      <c r="O17" s="232"/>
      <c r="P17" s="232"/>
      <c r="Q17" s="232"/>
      <c r="R17" s="232"/>
      <c r="S17" s="232"/>
      <c r="T17" s="232"/>
      <c r="U17" s="232"/>
      <c r="V17" s="232"/>
      <c r="W17" s="232"/>
      <c r="X17" s="232"/>
      <c r="Y17" s="232"/>
      <c r="Z17" s="232"/>
      <c r="AA17" s="16"/>
      <c r="AB17" s="16"/>
      <c r="AC17" s="232"/>
      <c r="AD17" s="232"/>
      <c r="AE17" s="232"/>
      <c r="AF17" s="232"/>
      <c r="AG17" s="237" t="s">
        <v>48</v>
      </c>
      <c r="AH17" s="237"/>
      <c r="AI17" s="54"/>
    </row>
    <row r="18" spans="2:37" s="53" customFormat="1" ht="12.75" customHeight="1">
      <c r="B18" s="237" t="s">
        <v>47</v>
      </c>
      <c r="C18" s="237"/>
      <c r="D18" s="237"/>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34"/>
      <c r="AF18" s="134"/>
      <c r="AG18" s="237" t="s">
        <v>49</v>
      </c>
      <c r="AH18" s="237"/>
      <c r="AI18" s="54"/>
    </row>
    <row r="19" spans="2:37" ht="4.5" customHeight="1">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25"/>
    </row>
    <row r="20" spans="2:37" ht="10.5" customHeight="1">
      <c r="B20" s="65">
        <v>6</v>
      </c>
      <c r="C20" s="66"/>
      <c r="D20" s="18" t="s">
        <v>0</v>
      </c>
      <c r="E20" s="40"/>
      <c r="F20" s="40"/>
      <c r="G20" s="40"/>
      <c r="H20" s="40"/>
      <c r="I20" s="40"/>
      <c r="J20" s="40"/>
      <c r="K20" s="79">
        <f>IF(VLOOKUP(CONCATENATE(K$6," ",$D20),'-RÅDATA_KVARTAL-'!$A$4:$W$43,11)&gt;0,VLOOKUP(CONCATENATE(K$6," ",$D20),'-RÅDATA_KVARTAL-'!$A$4:$W$43,11),"")</f>
        <v>1828.17099249787</v>
      </c>
      <c r="L20" s="79"/>
      <c r="M20" s="79">
        <f>IF(VLOOKUP(CONCATENATE(M$6," ",$D20),'-RÅDATA_KVARTAL-'!$A$4:$W$43,11)&gt;0,VLOOKUP(CONCATENATE(M$6," ",$D20),'-RÅDATA_KVARTAL-'!$A$4:$W$43,11),"")</f>
        <v>1931.9621515834758</v>
      </c>
      <c r="N20" s="79"/>
      <c r="O20" s="79">
        <f>IF(VLOOKUP(CONCATENATE(O$6," ",$D20),'-RÅDATA_KVARTAL-'!$A$4:$W$43,11)&gt;0,VLOOKUP(CONCATENATE(O$6," ",$D20),'-RÅDATA_KVARTAL-'!$A$4:$W$43,11),"")</f>
        <v>1971.9775586267285</v>
      </c>
      <c r="P20" s="79"/>
      <c r="Q20" s="79">
        <f>IF(VLOOKUP(CONCATENATE(Q$6," ",$D20),'-RÅDATA_KVARTAL-'!$A$4:$W$43,11)&gt;0,VLOOKUP(CONCATENATE(Q$6," ",$D20),'-RÅDATA_KVARTAL-'!$A$4:$W$43,11),"")</f>
        <v>1857.7542020436917</v>
      </c>
      <c r="R20" s="79"/>
      <c r="S20" s="79">
        <f>IF(VLOOKUP(CONCATENATE(S$6," ",$D20),'-RÅDATA_KVARTAL-'!$A$4:$W$43,11)&gt;0,VLOOKUP(CONCATENATE(S$6," ",$D20),'-RÅDATA_KVARTAL-'!$A$4:$W$43,11),"")</f>
        <v>1899.2458270751313</v>
      </c>
      <c r="T20" s="79"/>
      <c r="U20" s="79">
        <f>IF(VLOOKUP(CONCATENATE(U$6," ",$D20),'-RÅDATA_KVARTAL-'!$A$4:$W$43,11)&gt;0,VLOOKUP(CONCATENATE(U$6," ",$D20),'-RÅDATA_KVARTAL-'!$A$4:$W$43,11),"")</f>
        <v>1879.373078000825</v>
      </c>
      <c r="V20" s="79"/>
      <c r="W20" s="176">
        <f>IF(VLOOKUP(CONCATENATE(W$6," ",$D20),'-RÅDATA_KVARTAL-'!$A$4:$W$43,11)&gt;0,VLOOKUP(CONCATENATE(W$6," ",$D20),'-RÅDATA_KVARTAL-'!$A$4:$W$43,11),"")</f>
        <v>1446.2649243543076</v>
      </c>
      <c r="X20" s="80"/>
      <c r="Y20" s="79">
        <f>IF(VLOOKUP(CONCATENATE(Y$6," ",$D20),'-RÅDATA_KVARTAL-'!$A$4:$W$43,11)&gt;0,VLOOKUP(CONCATENATE(Y$6," ",$D20),'-RÅDATA_KVARTAL-'!$A$4:$W$43,11),"")</f>
        <v>2032.9236872968199</v>
      </c>
      <c r="Z20" s="79"/>
      <c r="AA20" s="79">
        <f>IF(VLOOKUP(CONCATENATE(AA$6," ",$D20),'-RÅDATA_KVARTAL-'!$A$4:$W$43,11)&gt;0,VLOOKUP(CONCATENATE(AA$6," ",$D20),'-RÅDATA_KVARTAL-'!$A$4:$W$43,11),"")</f>
        <v>2168.1706907869425</v>
      </c>
      <c r="AB20" s="79"/>
      <c r="AC20" s="79">
        <f>IF(VLOOKUP(CONCATENATE(AC$6," ",$D20),'-RÅDATA_KVARTAL-'!$A$4:$W$43,11)&gt;0,VLOOKUP(CONCATENATE(AC$6," ",$D20),'-RÅDATA_KVARTAL-'!$A$4:$W$43,11),"")</f>
        <v>2114.2250969202482</v>
      </c>
      <c r="AD20" s="153"/>
      <c r="AE20" s="79">
        <f>IF(VLOOKUP(CONCATENATE(AE$6," ",$D20),'-RÅDATA_KVARTAL-'!$A$4:$W$75,11)&gt;0,VLOOKUP(CONCATENATE(AE$6," ",$D20),'-RÅDATA_KVARTAL-'!$A$4:$W$75,11),"")</f>
        <v>1873.8046260989888</v>
      </c>
      <c r="AF20" s="37" t="s">
        <v>169</v>
      </c>
      <c r="AG20" s="33"/>
      <c r="AH20" s="18" t="s">
        <v>38</v>
      </c>
      <c r="AI20" s="25"/>
    </row>
    <row r="21" spans="2:37" ht="10.5" customHeight="1">
      <c r="B21" s="65">
        <v>7</v>
      </c>
      <c r="C21" s="65"/>
      <c r="D21" s="18" t="s">
        <v>1</v>
      </c>
      <c r="E21" s="40"/>
      <c r="F21" s="40"/>
      <c r="G21" s="40"/>
      <c r="H21" s="40"/>
      <c r="I21" s="40"/>
      <c r="J21" s="40"/>
      <c r="K21" s="79">
        <f>IF(VLOOKUP(CONCATENATE(K$6," ",$D21),'-RÅDATA_KVARTAL-'!$A$4:$W$43,11)&gt;0,VLOOKUP(CONCATENATE(K$6," ",$D21),'-RÅDATA_KVARTAL-'!$A$4:$W$43,11),"")</f>
        <v>1894.421300415592</v>
      </c>
      <c r="L21" s="79"/>
      <c r="M21" s="79">
        <f>IF(VLOOKUP(CONCATENATE(M$6," ",$D21),'-RÅDATA_KVARTAL-'!$A$4:$W$43,11)&gt;0,VLOOKUP(CONCATENATE(M$6," ",$D21),'-RÅDATA_KVARTAL-'!$A$4:$W$43,11),"")</f>
        <v>1946.9139946035325</v>
      </c>
      <c r="N21" s="79"/>
      <c r="O21" s="79">
        <f>IF(VLOOKUP(CONCATENATE(O$6," ",$D21),'-RÅDATA_KVARTAL-'!$A$4:$W$43,11)&gt;0,VLOOKUP(CONCATENATE(O$6," ",$D21),'-RÅDATA_KVARTAL-'!$A$4:$W$43,11),"")</f>
        <v>1948.8265040172178</v>
      </c>
      <c r="P21" s="79"/>
      <c r="Q21" s="79">
        <f>IF(VLOOKUP(CONCATENATE(Q$6," ",$D21),'-RÅDATA_KVARTAL-'!$A$4:$W$43,11)&gt;0,VLOOKUP(CONCATENATE(Q$6," ",$D21),'-RÅDATA_KVARTAL-'!$A$4:$W$43,11),"")</f>
        <v>1887.7216699710661</v>
      </c>
      <c r="R21" s="79"/>
      <c r="S21" s="79">
        <f>IF(VLOOKUP(CONCATENATE(S$6," ",$D21),'-RÅDATA_KVARTAL-'!$A$4:$W$43,11)&gt;0,VLOOKUP(CONCATENATE(S$6," ",$D21),'-RÅDATA_KVARTAL-'!$A$4:$W$43,11),"")</f>
        <v>1926.1529360014979</v>
      </c>
      <c r="T21" s="79"/>
      <c r="U21" s="79">
        <f>IF(VLOOKUP(CONCATENATE(U$6," ",$D21),'-RÅDATA_KVARTAL-'!$A$4:$W$43,11)&gt;0,VLOOKUP(CONCATENATE(U$6," ",$D21),'-RÅDATA_KVARTAL-'!$A$4:$W$43,11),"")</f>
        <v>1880.1919526381316</v>
      </c>
      <c r="V21" s="79"/>
      <c r="W21" s="176">
        <f>IF(VLOOKUP(CONCATENATE(W$6," ",$D21),'-RÅDATA_KVARTAL-'!$A$4:$W$43,11)&gt;0,VLOOKUP(CONCATENATE(W$6," ",$D21),'-RÅDATA_KVARTAL-'!$A$4:$W$43,11),"")</f>
        <v>1721.8204347500819</v>
      </c>
      <c r="X21" s="80"/>
      <c r="Y21" s="79">
        <f>IF(VLOOKUP(CONCATENATE(Y$6," ",$D21),'-RÅDATA_KVARTAL-'!$A$4:$W$43,11)&gt;0,VLOOKUP(CONCATENATE(Y$6," ",$D21),'-RÅDATA_KVARTAL-'!$A$4:$W$43,11),"")</f>
        <v>2184.92322990612</v>
      </c>
      <c r="Z21" s="79"/>
      <c r="AA21" s="79">
        <f>IF(VLOOKUP(CONCATENATE(AA$6," ",$D21),'-RÅDATA_KVARTAL-'!$A$4:$W$43,11)&gt;0,VLOOKUP(CONCATENATE(AA$6," ",$D21),'-RÅDATA_KVARTAL-'!$A$4:$W$43,11),"")</f>
        <v>2137.9698107850081</v>
      </c>
      <c r="AB21" s="79"/>
      <c r="AC21" s="79">
        <f>IF(VLOOKUP(CONCATENATE(AC$6," ",$D21),'-RÅDATA_KVARTAL-'!$A$4:$W$43,11)&gt;0,VLOOKUP(CONCATENATE(AC$6," ",$D21),'-RÅDATA_KVARTAL-'!$A$4:$W$43,11),"")</f>
        <v>1932.9873415942495</v>
      </c>
      <c r="AD21" s="153"/>
      <c r="AE21" s="79">
        <f>IF(VLOOKUP(CONCATENATE(AE$6," ",$D21),'-RÅDATA_KVARTAL-'!$A$4:$W$75,11)&gt;0,VLOOKUP(CONCATENATE(AE$6," ",$D21),'-RÅDATA_KVARTAL-'!$A$4:$W$75,11),"")</f>
        <v>1862.4289019552996</v>
      </c>
      <c r="AF21" s="37" t="s">
        <v>169</v>
      </c>
      <c r="AG21" s="33"/>
      <c r="AH21" s="18" t="s">
        <v>39</v>
      </c>
      <c r="AI21" s="25"/>
      <c r="AK21" s="44"/>
    </row>
    <row r="22" spans="2:37" ht="10.5" customHeight="1">
      <c r="B22" s="65">
        <v>8</v>
      </c>
      <c r="C22" s="65"/>
      <c r="D22" s="18" t="s">
        <v>2</v>
      </c>
      <c r="E22" s="40"/>
      <c r="F22" s="40"/>
      <c r="G22" s="40"/>
      <c r="H22" s="40"/>
      <c r="I22" s="40"/>
      <c r="J22" s="40"/>
      <c r="K22" s="79">
        <f>IF(VLOOKUP(CONCATENATE(K$6," ",$D22),'-RÅDATA_KVARTAL-'!$A$4:$W$43,11)&gt;0,VLOOKUP(CONCATENATE(K$6," ",$D22),'-RÅDATA_KVARTAL-'!$A$4:$W$43,11),"")</f>
        <v>1726.2910779146841</v>
      </c>
      <c r="L22" s="79"/>
      <c r="M22" s="79">
        <f>IF(VLOOKUP(CONCATENATE(M$6," ",$D22),'-RÅDATA_KVARTAL-'!$A$4:$W$43,11)&gt;0,VLOOKUP(CONCATENATE(M$6," ",$D22),'-RÅDATA_KVARTAL-'!$A$4:$W$43,11),"")</f>
        <v>1803.9029958067044</v>
      </c>
      <c r="N22" s="79"/>
      <c r="O22" s="79">
        <f>IF(VLOOKUP(CONCATENATE(O$6," ",$D22),'-RÅDATA_KVARTAL-'!$A$4:$W$43,11)&gt;0,VLOOKUP(CONCATENATE(O$6," ",$D22),'-RÅDATA_KVARTAL-'!$A$4:$W$43,11),"")</f>
        <v>1796.6674616797661</v>
      </c>
      <c r="P22" s="79"/>
      <c r="Q22" s="79">
        <f>IF(VLOOKUP(CONCATENATE(Q$6," ",$D22),'-RÅDATA_KVARTAL-'!$A$4:$W$43,11)&gt;0,VLOOKUP(CONCATENATE(Q$6," ",$D22),'-RÅDATA_KVARTAL-'!$A$4:$W$43,11),"")</f>
        <v>1809.7472601606555</v>
      </c>
      <c r="R22" s="79"/>
      <c r="S22" s="79">
        <f>IF(VLOOKUP(CONCATENATE(S$6," ",$D22),'-RÅDATA_KVARTAL-'!$A$4:$W$43,11)&gt;0,VLOOKUP(CONCATENATE(S$6," ",$D22),'-RÅDATA_KVARTAL-'!$A$4:$W$43,11),"")</f>
        <v>1826.631428614739</v>
      </c>
      <c r="T22" s="79"/>
      <c r="U22" s="79">
        <f>IF(VLOOKUP(CONCATENATE(U$6," ",$D22),'-RÅDATA_KVARTAL-'!$A$4:$W$43,11)&gt;0,VLOOKUP(CONCATENATE(U$6," ",$D22),'-RÅDATA_KVARTAL-'!$A$4:$W$43,11),"")</f>
        <v>1831.8211086540473</v>
      </c>
      <c r="V22" s="79"/>
      <c r="W22" s="176">
        <f>IF(VLOOKUP(CONCATENATE(W$6," ",$D22),'-RÅDATA_KVARTAL-'!$A$4:$W$43,11)&gt;0,VLOOKUP(CONCATENATE(W$6," ",$D22),'-RÅDATA_KVARTAL-'!$A$4:$W$43,11),"")</f>
        <v>1938.2304843829831</v>
      </c>
      <c r="X22" s="80"/>
      <c r="Y22" s="79">
        <f>IF(VLOOKUP(CONCATENATE(Y$6," ",$D22),'-RÅDATA_KVARTAL-'!$A$4:$W$43,11)&gt;0,VLOOKUP(CONCATENATE(Y$6," ",$D22),'-RÅDATA_KVARTAL-'!$A$4:$W$43,11),"")</f>
        <v>2198.4664630276056</v>
      </c>
      <c r="Z22" s="79"/>
      <c r="AA22" s="79">
        <f>IF(VLOOKUP(CONCATENATE(AA$6," ",$D22),'-RÅDATA_KVARTAL-'!$A$4:$W$43,11)&gt;0,VLOOKUP(CONCATENATE(AA$6," ",$D22),'-RÅDATA_KVARTAL-'!$A$4:$W$43,11),"")</f>
        <v>2113.1054858339744</v>
      </c>
      <c r="AB22" s="79"/>
      <c r="AC22" s="79">
        <f>IF(VLOOKUP(CONCATENATE(AC$6," ",$D22),'-RÅDATA_KVARTAL-'!$A$4:$W$43,11)&gt;0,VLOOKUP(CONCATENATE(AC$6," ",$D22),'-RÅDATA_KVARTAL-'!$A$4:$W$43,11),"")</f>
        <v>2020.0997005104589</v>
      </c>
      <c r="AD22" s="153"/>
      <c r="AE22" s="79">
        <f>IF(VLOOKUP(CONCATENATE(AE$6," ",$D22),'-RÅDATA_KVARTAL-'!$A$4:$W$75,11)&gt;0,VLOOKUP(CONCATENATE(AE$6," ",$D22),'-RÅDATA_KVARTAL-'!$A$4:$W$75,11),"")</f>
        <v>1796.7992244449595</v>
      </c>
      <c r="AF22" s="37" t="s">
        <v>169</v>
      </c>
      <c r="AG22" s="33"/>
      <c r="AH22" s="18" t="s">
        <v>40</v>
      </c>
      <c r="AI22" s="25"/>
    </row>
    <row r="23" spans="2:37" ht="10.5" customHeight="1">
      <c r="B23" s="65">
        <v>9</v>
      </c>
      <c r="C23" s="65"/>
      <c r="D23" s="18" t="s">
        <v>3</v>
      </c>
      <c r="E23" s="40"/>
      <c r="F23" s="40"/>
      <c r="G23" s="40"/>
      <c r="H23" s="40"/>
      <c r="I23" s="40"/>
      <c r="J23" s="40"/>
      <c r="K23" s="79">
        <f>IF(VLOOKUP(CONCATENATE(K$6," ",$D23),'-RÅDATA_KVARTAL-'!$A$4:$W$43,11)&gt;0,VLOOKUP(CONCATENATE(K$6," ",$D23),'-RÅDATA_KVARTAL-'!$A$4:$W$43,11),"")</f>
        <v>1864.6604811718532</v>
      </c>
      <c r="L23" s="79"/>
      <c r="M23" s="79">
        <f>IF(VLOOKUP(CONCATENATE(M$6," ",$D23),'-RÅDATA_KVARTAL-'!$A$4:$W$43,11)&gt;0,VLOOKUP(CONCATENATE(M$6," ",$D23),'-RÅDATA_KVARTAL-'!$A$4:$W$43,11),"")</f>
        <v>1983.6775530062853</v>
      </c>
      <c r="N23" s="79"/>
      <c r="O23" s="79">
        <f>IF(VLOOKUP(CONCATENATE(O$6," ",$D23),'-RÅDATA_KVARTAL-'!$A$4:$W$43,11)&gt;0,VLOOKUP(CONCATENATE(O$6," ",$D23),'-RÅDATA_KVARTAL-'!$A$4:$W$43,11),"")</f>
        <v>1832.9098381681158</v>
      </c>
      <c r="P23" s="79"/>
      <c r="Q23" s="79">
        <f>IF(VLOOKUP(CONCATENATE(Q$6," ",$D23),'-RÅDATA_KVARTAL-'!$A$4:$W$43,11)&gt;0,VLOOKUP(CONCATENATE(Q$6," ",$D23),'-RÅDATA_KVARTAL-'!$A$4:$W$43,11),"")</f>
        <v>1821.801953764854</v>
      </c>
      <c r="R23" s="79"/>
      <c r="S23" s="79">
        <f>IF(VLOOKUP(CONCATENATE(S$6," ",$D23),'-RÅDATA_KVARTAL-'!$A$4:$W$43,11)&gt;0,VLOOKUP(CONCATENATE(S$6," ",$D23),'-RÅDATA_KVARTAL-'!$A$4:$W$43,11),"")</f>
        <v>1916.9394297381509</v>
      </c>
      <c r="T23" s="79"/>
      <c r="U23" s="79">
        <f>IF(VLOOKUP(CONCATENATE(U$6," ",$D23),'-RÅDATA_KVARTAL-'!$A$4:$W$43,11)&gt;0,VLOOKUP(CONCATENATE(U$6," ",$D23),'-RÅDATA_KVARTAL-'!$A$4:$W$43,11),"")</f>
        <v>1549.9275740954622</v>
      </c>
      <c r="V23" s="79"/>
      <c r="W23" s="176">
        <f>IF(VLOOKUP(CONCATENATE(W$6," ",$D23),'-RÅDATA_KVARTAL-'!$A$4:$W$43,11)&gt;0,VLOOKUP(CONCATENATE(W$6," ",$D23),'-RÅDATA_KVARTAL-'!$A$4:$W$43,11),"")</f>
        <v>2106.3125485492124</v>
      </c>
      <c r="X23" s="80"/>
      <c r="Y23" s="79">
        <f>IF(VLOOKUP(CONCATENATE(Y$6," ",$D23),'-RÅDATA_KVARTAL-'!$A$4:$W$43,11)&gt;0,VLOOKUP(CONCATENATE(Y$6," ",$D23),'-RÅDATA_KVARTAL-'!$A$4:$W$43,11),"")</f>
        <v>2219.2250677171514</v>
      </c>
      <c r="Z23" s="79"/>
      <c r="AA23" s="79">
        <f>IF(VLOOKUP(CONCATENATE(AA$6," ",$D23),'-RÅDATA_KVARTAL-'!$A$4:$W$43,11)&gt;0,VLOOKUP(CONCATENATE(AA$6," ",$D23),'-RÅDATA_KVARTAL-'!$A$4:$W$43,11),"")</f>
        <v>1995.8973190855822</v>
      </c>
      <c r="AB23" s="79"/>
      <c r="AC23" s="79">
        <f>IF(VLOOKUP(CONCATENATE(AC$6," ",$D23),'-RÅDATA_KVARTAL-'!$A$4:$W$43,11)&gt;0,VLOOKUP(CONCATENATE(AC$6," ",$D23),'-RÅDATA_KVARTAL-'!$A$4:$W$43,11),"")</f>
        <v>2053.7221332628606</v>
      </c>
      <c r="AD23" s="153"/>
      <c r="AE23" s="79">
        <f>IF(VLOOKUP(CONCATENATE(AE$6," ",$D23),'-RÅDATA_KVARTAL-'!$A$4:$W$75,11)&gt;0,VLOOKUP(CONCATENATE(AE$6," ",$D23),'-RÅDATA_KVARTAL-'!$A$4:$W$75,11),"")</f>
        <v>2072.1196986864566</v>
      </c>
      <c r="AF23" s="37"/>
      <c r="AG23" s="33"/>
      <c r="AH23" s="18" t="s">
        <v>41</v>
      </c>
      <c r="AI23" s="25"/>
    </row>
    <row r="24" spans="2:37" ht="6" customHeight="1">
      <c r="B24" s="65"/>
      <c r="C24" s="65"/>
      <c r="D24" s="18"/>
      <c r="E24" s="40"/>
      <c r="F24" s="40"/>
      <c r="G24" s="40"/>
      <c r="H24" s="40"/>
      <c r="I24" s="40"/>
      <c r="J24" s="40"/>
      <c r="K24" s="40"/>
      <c r="L24" s="40"/>
      <c r="M24" s="40"/>
      <c r="N24" s="40"/>
      <c r="O24" s="40"/>
      <c r="P24" s="40"/>
      <c r="Q24" s="40"/>
      <c r="R24" s="40"/>
      <c r="S24" s="40"/>
      <c r="T24" s="40"/>
      <c r="U24" s="40"/>
      <c r="V24" s="40"/>
      <c r="W24" s="177"/>
      <c r="X24" s="40"/>
      <c r="Y24" s="40"/>
      <c r="Z24" s="175"/>
      <c r="AA24" s="40"/>
      <c r="AB24" s="175"/>
      <c r="AC24" s="40"/>
      <c r="AD24" s="153"/>
      <c r="AE24" s="40"/>
      <c r="AF24" s="37"/>
      <c r="AG24" s="33"/>
      <c r="AH24" s="38"/>
      <c r="AI24" s="25"/>
    </row>
    <row r="25" spans="2:37" ht="11.25" customHeight="1">
      <c r="B25" s="65">
        <v>10</v>
      </c>
      <c r="C25" s="65"/>
      <c r="D25" s="67" t="s">
        <v>15</v>
      </c>
      <c r="E25" s="36"/>
      <c r="F25" s="36"/>
      <c r="G25" s="36"/>
      <c r="H25" s="36"/>
      <c r="I25" s="36"/>
      <c r="J25" s="36"/>
      <c r="K25" s="101">
        <f>SUM(K20:K23)</f>
        <v>7313.5438519999998</v>
      </c>
      <c r="L25" s="36"/>
      <c r="M25" s="101">
        <f t="shared" ref="M25:AC25" si="0">SUM(M20:M23)</f>
        <v>7666.456694999998</v>
      </c>
      <c r="N25" s="36"/>
      <c r="O25" s="101">
        <f t="shared" si="0"/>
        <v>7550.3813624918284</v>
      </c>
      <c r="P25" s="36"/>
      <c r="Q25" s="101">
        <f t="shared" si="0"/>
        <v>7377.0250859402677</v>
      </c>
      <c r="R25" s="36"/>
      <c r="S25" s="101">
        <f t="shared" si="0"/>
        <v>7568.96962142952</v>
      </c>
      <c r="T25" s="101"/>
      <c r="U25" s="101">
        <f t="shared" si="0"/>
        <v>7141.3137133884666</v>
      </c>
      <c r="V25" s="101"/>
      <c r="W25" s="178">
        <f t="shared" si="0"/>
        <v>7212.6283920365859</v>
      </c>
      <c r="X25" s="80">
        <v>1</v>
      </c>
      <c r="Y25" s="101">
        <f t="shared" si="0"/>
        <v>8635.5384479476961</v>
      </c>
      <c r="Z25" s="101"/>
      <c r="AA25" s="101">
        <f t="shared" si="0"/>
        <v>8415.1433064915072</v>
      </c>
      <c r="AB25" s="101"/>
      <c r="AC25" s="101">
        <f t="shared" si="0"/>
        <v>8121.0342722878177</v>
      </c>
      <c r="AD25" s="153"/>
      <c r="AE25" s="101">
        <f>SUM(AE20:AE23)</f>
        <v>7605.1524511857042</v>
      </c>
      <c r="AF25" s="194"/>
      <c r="AG25" s="33"/>
      <c r="AH25" s="67" t="s">
        <v>34</v>
      </c>
      <c r="AI25" s="25"/>
    </row>
    <row r="26" spans="2:37" ht="6" customHeight="1">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31"/>
      <c r="AH26" s="58"/>
      <c r="AI26" s="25"/>
    </row>
    <row r="27" spans="2:37" ht="14.25" customHeight="1">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3"/>
      <c r="AH27" s="38"/>
      <c r="AI27" s="25"/>
    </row>
    <row r="28" spans="2:37" ht="14.25" customHeight="1">
      <c r="B28" s="185" t="s">
        <v>224</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3"/>
      <c r="AH28" s="38"/>
      <c r="AI28" s="25"/>
    </row>
    <row r="29" spans="2:37" ht="14.25" customHeight="1">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3"/>
      <c r="AH29" s="38"/>
      <c r="AI29" s="25"/>
    </row>
    <row r="30" spans="2:37" ht="18.75" customHeight="1">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row>
    <row r="31" spans="2:37" ht="18.75" customHeight="1">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row>
    <row r="32" spans="2:37" ht="18.75" customHeight="1">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row>
    <row r="33" spans="2:37" ht="18.75" customHeight="1">
      <c r="B33" s="22" t="s">
        <v>162</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row>
    <row r="34" spans="2:37">
      <c r="B34" s="184" t="s">
        <v>181</v>
      </c>
      <c r="C34" s="22"/>
      <c r="D34" s="23"/>
      <c r="E34" s="23"/>
      <c r="F34" s="23"/>
      <c r="G34" s="23"/>
      <c r="H34" s="23"/>
      <c r="I34" s="23"/>
      <c r="J34" s="23"/>
      <c r="K34" s="23"/>
      <c r="L34" s="23"/>
      <c r="M34" s="23"/>
      <c r="N34" s="23"/>
      <c r="O34" s="23"/>
      <c r="P34" s="23"/>
      <c r="Q34" s="23"/>
      <c r="R34" s="23"/>
    </row>
    <row r="35" spans="2:37" ht="6" customHeight="1">
      <c r="B35" s="23"/>
      <c r="C35" s="23"/>
      <c r="D35" s="23"/>
      <c r="E35" s="23"/>
      <c r="F35" s="23"/>
      <c r="G35" s="23"/>
      <c r="H35" s="23"/>
      <c r="I35" s="23"/>
      <c r="J35" s="23"/>
      <c r="K35" s="23"/>
      <c r="L35" s="23"/>
      <c r="M35" s="23"/>
      <c r="N35" s="23"/>
      <c r="O35" s="23"/>
      <c r="P35" s="23"/>
      <c r="Q35" s="23"/>
      <c r="R35" s="23"/>
    </row>
    <row r="36" spans="2:37" ht="6" customHeight="1">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row>
    <row r="37" spans="2:37" ht="6" customHeight="1">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row>
    <row r="38" spans="2:37" ht="12.75" customHeight="1">
      <c r="B38" s="237" t="s">
        <v>42</v>
      </c>
      <c r="C38" s="237"/>
      <c r="D38" s="237"/>
      <c r="E38" s="243">
        <v>2000</v>
      </c>
      <c r="F38" s="244"/>
      <c r="G38" s="243">
        <v>2001</v>
      </c>
      <c r="H38" s="244"/>
      <c r="I38" s="243">
        <v>2002</v>
      </c>
      <c r="J38" s="244"/>
      <c r="K38" s="143">
        <v>2003</v>
      </c>
      <c r="L38" s="144"/>
      <c r="M38" s="143">
        <v>2004</v>
      </c>
      <c r="N38" s="144"/>
      <c r="O38" s="143">
        <v>2005</v>
      </c>
      <c r="P38" s="144"/>
      <c r="Q38" s="143">
        <v>2006</v>
      </c>
      <c r="R38" s="144"/>
      <c r="S38" s="143">
        <v>2007</v>
      </c>
      <c r="T38" s="144"/>
      <c r="U38" s="143">
        <v>2008</v>
      </c>
      <c r="V38" s="144"/>
      <c r="W38" s="143">
        <v>2009</v>
      </c>
      <c r="X38" s="80">
        <v>1</v>
      </c>
      <c r="Y38" s="143">
        <v>2010</v>
      </c>
      <c r="Z38" s="80"/>
      <c r="AA38" s="143">
        <v>2011</v>
      </c>
      <c r="AB38" s="144"/>
      <c r="AC38" s="143">
        <v>2012</v>
      </c>
      <c r="AD38" s="144"/>
      <c r="AE38" s="143">
        <v>2013</v>
      </c>
      <c r="AF38" s="24"/>
      <c r="AG38" s="237" t="s">
        <v>45</v>
      </c>
      <c r="AH38" s="237"/>
      <c r="AI38" s="25"/>
    </row>
    <row r="39" spans="2:37" ht="12.75" customHeight="1">
      <c r="B39" s="242" t="s">
        <v>43</v>
      </c>
      <c r="C39" s="242"/>
      <c r="D39" s="242"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28"/>
      <c r="AH39" s="28" t="s">
        <v>44</v>
      </c>
      <c r="AI39" s="25"/>
    </row>
    <row r="40" spans="2:37" ht="6" customHeight="1">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8"/>
      <c r="AG40" s="18"/>
      <c r="AH40" s="18"/>
      <c r="AI40" s="25"/>
    </row>
    <row r="41" spans="2:37" ht="10.5" customHeight="1">
      <c r="B41" s="17">
        <v>1</v>
      </c>
      <c r="C41" s="20"/>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",$D41),'-RÅDATA_KVARTAL-'!$A$4:$AC$43,24)&gt;0,VLOOKUP(CONCATENATE(U$6," ",$D41),'-RÅDATA_KVARTAL-'!$A$4:$AC$43,24),"")</f>
        <v>24525.896753863402</v>
      </c>
      <c r="V41" s="79"/>
      <c r="W41" s="79">
        <f>IF(VLOOKUP(CONCATENATE(W$6," ",$D41),'-RÅDATA_KVARTAL-'!$A$4:$AC$43,24)&gt;0,VLOOKUP(CONCATENATE(W$6," ",$D41),'-RÅDATA_KVARTAL-'!$A$4:$AC$43,24),"")</f>
        <v>21164.085840699041</v>
      </c>
      <c r="X41" s="79"/>
      <c r="Y41" s="79">
        <f>IF(VLOOKUP(CONCATENATE(Y$6," ",$D41),'-RÅDATA_KVARTAL-'!$A$4:$AC$43,24)&gt;0,VLOOKUP(CONCATENATE(Y$6," ",$D41),'-RÅDATA_KVARTAL-'!$A$4:$AC$43,24),"")</f>
        <v>24260.813660721775</v>
      </c>
      <c r="Z41" s="79"/>
      <c r="AA41" s="79">
        <f>IF(VLOOKUP(CONCATENATE(AA$6," ",$D41),'-RÅDATA_KVARTAL-'!$A$4:$AC$43,24)&gt;0,VLOOKUP(CONCATENATE(AA$6," ",$D41),'-RÅDATA_KVARTAL-'!$A$4:$AC$43,24),"")</f>
        <v>28362.005485044363</v>
      </c>
      <c r="AB41" s="79"/>
      <c r="AC41" s="79">
        <f>IF(VLOOKUP(CONCATENATE(AC$6," ",$D41),'-RÅDATA_KVARTAL-'!$A$4:$AC$43,24)&gt;0,VLOOKUP(CONCATENATE(AC$6," ",$D41),'-RÅDATA_KVARTAL-'!$A$4:$AC$43,24),"")</f>
        <v>29086.602120554857</v>
      </c>
      <c r="AD41" s="146"/>
      <c r="AE41" s="79">
        <f>IF(VLOOKUP(CONCATENATE(AE$6," ",$D41),'-RÅDATA_KVARTAL-'!$A$4:$AC$75,24)&gt;0,VLOOKUP(CONCATENATE(AE$6," ",$D41),'-RÅDATA_KVARTAL-'!$A$4:$AC$75,24),"")</f>
        <v>28114.450269830711</v>
      </c>
      <c r="AF41" s="37" t="s">
        <v>169</v>
      </c>
      <c r="AG41" s="33"/>
      <c r="AH41" s="18" t="s">
        <v>38</v>
      </c>
      <c r="AI41" s="25"/>
    </row>
    <row r="42" spans="2:37" ht="10.5" customHeight="1">
      <c r="B42" s="16">
        <v>2</v>
      </c>
      <c r="C42" s="16"/>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",$D42),'-RÅDATA_KVARTAL-'!$A$4:$AC$43,24)&gt;0,VLOOKUP(CONCATENATE(U$6," ",$D42),'-RÅDATA_KVARTAL-'!$A$4:$AC$43,24),"")</f>
        <v>23933.059252471023</v>
      </c>
      <c r="V42" s="79"/>
      <c r="W42" s="79">
        <f>IF(VLOOKUP(CONCATENATE(W$6," ",$D42),'-RÅDATA_KVARTAL-'!$A$4:$AC$43,24)&gt;0,VLOOKUP(CONCATENATE(W$6," ",$D42),'-RÅDATA_KVARTAL-'!$A$4:$AC$43,24),"")</f>
        <v>20284.548726280253</v>
      </c>
      <c r="X42" s="79"/>
      <c r="Y42" s="79">
        <f>IF(VLOOKUP(CONCATENATE(Y$6," ",$D42),'-RÅDATA_KVARTAL-'!$A$4:$AC$43,24)&gt;0,VLOOKUP(CONCATENATE(Y$6," ",$D42),'-RÅDATA_KVARTAL-'!$A$4:$AC$43,24),"")</f>
        <v>26347.908541093628</v>
      </c>
      <c r="Z42" s="79"/>
      <c r="AA42" s="79">
        <f>IF(VLOOKUP(CONCATENATE(AA$6," ",$D42),'-RÅDATA_KVARTAL-'!$A$4:$AC$43,24)&gt;0,VLOOKUP(CONCATENATE(AA$6," ",$D42),'-RÅDATA_KVARTAL-'!$A$4:$AC$43,24),"")</f>
        <v>28435.44413905753</v>
      </c>
      <c r="AB42" s="79"/>
      <c r="AC42" s="79">
        <f>IF(VLOOKUP(CONCATENATE(AC$6," ",$D42),'-RÅDATA_KVARTAL-'!$A$4:$AC$43,24)&gt;0,VLOOKUP(CONCATENATE(AC$6," ",$D42),'-RÅDATA_KVARTAL-'!$A$4:$AC$43,24),"")</f>
        <v>28253.829349874781</v>
      </c>
      <c r="AD42" s="146"/>
      <c r="AE42" s="79">
        <f>IF(VLOOKUP(CONCATENATE(AE$6," ",$D42),'-RÅDATA_KVARTAL-'!$A$4:$AC$75,24)&gt;0,VLOOKUP(CONCATENATE(AE$6," ",$D42),'-RÅDATA_KVARTAL-'!$A$4:$AC$75,24),"")</f>
        <v>28914.471492364926</v>
      </c>
      <c r="AF42" s="37" t="s">
        <v>169</v>
      </c>
      <c r="AG42" s="33"/>
      <c r="AH42" s="18" t="s">
        <v>39</v>
      </c>
      <c r="AI42" s="25"/>
      <c r="AK42" s="44"/>
    </row>
    <row r="43" spans="2:37" ht="10.5" customHeight="1">
      <c r="B43" s="16">
        <v>3</v>
      </c>
      <c r="C43" s="16"/>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",$D43),'-RÅDATA_KVARTAL-'!$A$4:$AC$43,24)&gt;0,VLOOKUP(CONCATENATE(U$6," ",$D43),'-RÅDATA_KVARTAL-'!$A$4:$AC$43,24),"")</f>
        <v>24153.686619472111</v>
      </c>
      <c r="V43" s="79"/>
      <c r="W43" s="79">
        <f>IF(VLOOKUP(CONCATENATE(W$6," ",$D43),'-RÅDATA_KVARTAL-'!$A$4:$AC$43,24)&gt;0,VLOOKUP(CONCATENATE(W$6," ",$D43),'-RÅDATA_KVARTAL-'!$A$4:$AC$43,24),"")</f>
        <v>20051.832664386478</v>
      </c>
      <c r="X43" s="79"/>
      <c r="Y43" s="79">
        <f>IF(VLOOKUP(CONCATENATE(Y$6," ",$D43),'-RÅDATA_KVARTAL-'!$A$4:$AC$43,24)&gt;0,VLOOKUP(CONCATENATE(Y$6," ",$D43),'-RÅDATA_KVARTAL-'!$A$4:$AC$43,24),"")</f>
        <v>27697.196198473615</v>
      </c>
      <c r="Z43" s="79"/>
      <c r="AA43" s="79">
        <f>IF(VLOOKUP(CONCATENATE(AA$6," ",$D43),'-RÅDATA_KVARTAL-'!$A$4:$AC$43,24)&gt;0,VLOOKUP(CONCATENATE(AA$6," ",$D43),'-RÅDATA_KVARTAL-'!$A$4:$AC$43,24),"")</f>
        <v>28435.30630930285</v>
      </c>
      <c r="AB43" s="79"/>
      <c r="AC43" s="79">
        <f>IF(VLOOKUP(CONCATENATE(AC$6," ",$D43),'-RÅDATA_KVARTAL-'!$A$4:$AC$43,24)&gt;0,VLOOKUP(CONCATENATE(AC$6," ",$D43),'-RÅDATA_KVARTAL-'!$A$4:$AC$43,24),"")</f>
        <v>28421.613062758915</v>
      </c>
      <c r="AD43" s="146"/>
      <c r="AE43" s="79">
        <f>IF(VLOOKUP(CONCATENATE(AE$6," ",$D43),'-RÅDATA_KVARTAL-'!$A$4:$AC$75,24)&gt;0,VLOOKUP(CONCATENATE(AE$6," ",$D43),'-RÅDATA_KVARTAL-'!$A$4:$AC$75,24),"")</f>
        <v>28940.972471122506</v>
      </c>
      <c r="AF43" s="37" t="s">
        <v>169</v>
      </c>
      <c r="AG43" s="33"/>
      <c r="AH43" s="18" t="s">
        <v>40</v>
      </c>
      <c r="AI43" s="25"/>
    </row>
    <row r="44" spans="2:37" ht="10.5" customHeight="1">
      <c r="B44" s="16">
        <v>4</v>
      </c>
      <c r="C44" s="16"/>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",$D44),'-RÅDATA_KVARTAL-'!$A$4:$AC$43,24)&gt;0,VLOOKUP(CONCATENATE(U$6," ",$D44),'-RÅDATA_KVARTAL-'!$A$4:$AC$43,24),"")</f>
        <v>23243.938894886687</v>
      </c>
      <c r="V44" s="79"/>
      <c r="W44" s="79">
        <f>IF(VLOOKUP(CONCATENATE(W$6," ",$D44),'-RÅDATA_KVARTAL-'!$A$4:$AC$43,24)&gt;0,VLOOKUP(CONCATENATE(W$6," ",$D44),'-RÅDATA_KVARTAL-'!$A$4:$AC$43,24),"")</f>
        <v>21633.803192999992</v>
      </c>
      <c r="X44" s="79"/>
      <c r="Y44" s="79">
        <f>IF(VLOOKUP(CONCATENATE(Y$6," ",$D44),'-RÅDATA_KVARTAL-'!$A$4:$AC$43,24)&gt;0,VLOOKUP(CONCATENATE(Y$6," ",$D44),'-RÅDATA_KVARTAL-'!$A$4:$AC$43,24),"")</f>
        <v>27929.204452970007</v>
      </c>
      <c r="Z44" s="79"/>
      <c r="AA44" s="79">
        <f>IF(VLOOKUP(CONCATENATE(AA$6," ",$D44),'-RÅDATA_KVARTAL-'!$A$4:$AC$43,24)&gt;0,VLOOKUP(CONCATENATE(AA$6," ",$D44),'-RÅDATA_KVARTAL-'!$A$4:$AC$43,24),"")</f>
        <v>28512.444671168472</v>
      </c>
      <c r="AB44" s="79"/>
      <c r="AC44" s="79">
        <f>IF(VLOOKUP(CONCATENATE(AC$6," ",$D44),'-RÅDATA_KVARTAL-'!$A$4:$AC$43,24)&gt;0,VLOOKUP(CONCATENATE(AC$6," ",$D44),'-RÅDATA_KVARTAL-'!$A$4:$AC$43,24),"")</f>
        <v>28675.647971025963</v>
      </c>
      <c r="AD44" s="146"/>
      <c r="AE44" s="79">
        <f>IF(VLOOKUP(CONCATENATE(AE$6," ",$D44),'-RÅDATA_KVARTAL-'!$A$4:$AC$75,24)&gt;0,VLOOKUP(CONCATENATE(AE$6," ",$D44),'-RÅDATA_KVARTAL-'!$A$4:$AC$75,24),"")</f>
        <v>29618.008467582382</v>
      </c>
      <c r="AF44" s="37"/>
      <c r="AG44" s="33"/>
      <c r="AH44" s="18" t="s">
        <v>41</v>
      </c>
      <c r="AI44" s="25"/>
    </row>
    <row r="45" spans="2:37" ht="6" customHeight="1">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52"/>
      <c r="AH45" s="46"/>
      <c r="AI45" s="25"/>
    </row>
    <row r="46" spans="2:37" ht="6" customHeight="1">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33"/>
      <c r="AG46" s="33"/>
      <c r="AH46" s="38"/>
      <c r="AI46" s="25"/>
    </row>
    <row r="47" spans="2:37" s="53" customFormat="1" ht="12.75" customHeight="1">
      <c r="B47" s="237" t="s">
        <v>46</v>
      </c>
      <c r="C47" s="237"/>
      <c r="D47" s="237"/>
      <c r="E47" s="232"/>
      <c r="F47" s="232"/>
      <c r="G47" s="232"/>
      <c r="H47" s="232"/>
      <c r="I47" s="232"/>
      <c r="J47" s="232"/>
      <c r="K47" s="232"/>
      <c r="L47" s="232"/>
      <c r="M47" s="232"/>
      <c r="N47" s="232"/>
      <c r="O47" s="232"/>
      <c r="P47" s="232"/>
      <c r="Q47" s="232"/>
      <c r="R47" s="232"/>
      <c r="S47" s="232"/>
      <c r="T47" s="232"/>
      <c r="U47" s="232"/>
      <c r="V47" s="232"/>
      <c r="W47" s="232"/>
      <c r="X47" s="232"/>
      <c r="Y47" s="232"/>
      <c r="Z47" s="232"/>
      <c r="AA47" s="16"/>
      <c r="AB47" s="16"/>
      <c r="AC47" s="232"/>
      <c r="AD47" s="232"/>
      <c r="AE47" s="232"/>
      <c r="AF47" s="232"/>
      <c r="AG47" s="237" t="s">
        <v>48</v>
      </c>
      <c r="AH47" s="237"/>
      <c r="AI47" s="54"/>
    </row>
    <row r="48" spans="2:37" s="53" customFormat="1" ht="12.75" customHeight="1">
      <c r="B48" s="237" t="s">
        <v>47</v>
      </c>
      <c r="C48" s="237"/>
      <c r="D48" s="237"/>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34"/>
      <c r="AF48" s="134"/>
      <c r="AG48" s="237" t="s">
        <v>49</v>
      </c>
      <c r="AH48" s="237"/>
      <c r="AI48" s="54"/>
    </row>
    <row r="49" spans="2:37" ht="4.5" customHeight="1">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25"/>
    </row>
    <row r="50" spans="2:37" ht="10.5" customHeight="1">
      <c r="B50" s="16">
        <v>5</v>
      </c>
      <c r="C50" s="16"/>
      <c r="D50" s="18" t="s">
        <v>0</v>
      </c>
      <c r="E50" s="40"/>
      <c r="F50" s="40"/>
      <c r="G50" s="40"/>
      <c r="H50" s="40"/>
      <c r="I50" s="40"/>
      <c r="J50" s="40"/>
      <c r="K50" s="79" t="str">
        <f>IF(VLOOKUP(CONCATENATE(K$6," ",$D50),'-RÅDATA_KVARTAL-'!$A$4:$AC$43,25)&gt;0,VLOOKUP(CONCATENATE(K$6," ",$D50),'-RÅDATA_KVARTAL-'!$A$4:$AC$43,25),"")</f>
        <v/>
      </c>
      <c r="L50" s="79"/>
      <c r="M50" s="79">
        <f>IF(VLOOKUP(CONCATENATE(M$6," ",$D50),'-RÅDATA_KVARTAL-'!$A$4:$AC$43,25)&gt;0,VLOOKUP(CONCATENATE(M$6," ",$D50),'-RÅDATA_KVARTAL-'!$A$4:$AC$43,25),"")</f>
        <v>7417.3350110856054</v>
      </c>
      <c r="N50" s="79"/>
      <c r="O50" s="79">
        <f>IF(VLOOKUP(CONCATENATE(O$6," ",$D50),'-RÅDATA_KVARTAL-'!$A$4:$AC$43,25)&gt;0,VLOOKUP(CONCATENATE(O$6," ",$D50),'-RÅDATA_KVARTAL-'!$A$4:$AC$43,25),"")</f>
        <v>7706.4721020432507</v>
      </c>
      <c r="P50" s="79"/>
      <c r="Q50" s="79">
        <f>IF(VLOOKUP(CONCATENATE(Q$6," ",$D50),'-RÅDATA_KVARTAL-'!$A$4:$AC$43,25)&gt;0,VLOOKUP(CONCATENATE(Q$6," ",$D50),'-RÅDATA_KVARTAL-'!$A$4:$AC$43,25),"")</f>
        <v>7436.1580059087919</v>
      </c>
      <c r="R50" s="79"/>
      <c r="S50" s="79">
        <f>IF(VLOOKUP(CONCATENATE(S$6," ",$D50),'-RÅDATA_KVARTAL-'!$A$4:$AC$43,25)&gt;0,VLOOKUP(CONCATENATE(S$6," ",$D50),'-RÅDATA_KVARTAL-'!$A$4:$AC$43,25),"")</f>
        <v>7418.5167109717067</v>
      </c>
      <c r="T50" s="79"/>
      <c r="U50" s="79">
        <f>IF(VLOOKUP(CONCATENATE(U$6," ",$D50),'-RÅDATA_KVARTAL-'!$A$4:$AC$43,25)&gt;0,VLOOKUP(CONCATENATE(U$6," ",$D50),'-RÅDATA_KVARTAL-'!$A$4:$AC$43,25),"")</f>
        <v>7549.0968723552123</v>
      </c>
      <c r="V50" s="79"/>
      <c r="W50" s="79">
        <f>IF(VLOOKUP(CONCATENATE(W$6," ",$D50),'-RÅDATA_KVARTAL-'!$A$4:$AC$43,25)&gt;0,VLOOKUP(CONCATENATE(W$6," ",$D50),'-RÅDATA_KVARTAL-'!$A$4:$AC$43,25),"")</f>
        <v>6708.2055597419485</v>
      </c>
      <c r="X50" s="79"/>
      <c r="Y50" s="79">
        <f>IF(VLOOKUP(CONCATENATE(Y$6," ",$D50),'-RÅDATA_KVARTAL-'!$A$4:$AC$43,25)&gt;0,VLOOKUP(CONCATENATE(Y$6," ",$D50),'-RÅDATA_KVARTAL-'!$A$4:$AC$43,25),"")</f>
        <v>7799.2871549790962</v>
      </c>
      <c r="Z50" s="79"/>
      <c r="AA50" s="79">
        <f>IF(VLOOKUP(CONCATENATE(AA$6," ",$D50),'-RÅDATA_KVARTAL-'!$A$4:$AC$43,25)&gt;0,VLOOKUP(CONCATENATE(AA$6," ",$D50),'-RÅDATA_KVARTAL-'!$A$4:$AC$43,25),"")</f>
        <v>8770.7854514378196</v>
      </c>
      <c r="AB50" s="79"/>
      <c r="AC50" s="79">
        <f>IF(VLOOKUP(CONCATENATE(AC$6," ",$D50),'-RÅDATA_KVARTAL-'!$A$4:$AC$43,25)&gt;0,VLOOKUP(CONCATENATE(AC$6," ",$D50),'-RÅDATA_KVARTAL-'!$A$4:$AC$43,25),"")</f>
        <v>8361.197712624813</v>
      </c>
      <c r="AD50" s="146"/>
      <c r="AE50" s="79">
        <f>IF(VLOOKUP(CONCATENATE(AE$6," ",$D50),'-RÅDATA_KVARTAL-'!$A$4:$AC$75,25)&gt;0,VLOOKUP(CONCATENATE(AE$6," ",$D50),'-RÅDATA_KVARTAL-'!$A$4:$AC$75,25),"")</f>
        <v>7880.6138014665576</v>
      </c>
      <c r="AF50" s="37" t="s">
        <v>169</v>
      </c>
      <c r="AG50" s="33"/>
      <c r="AH50" s="18" t="s">
        <v>38</v>
      </c>
      <c r="AI50" s="25"/>
    </row>
    <row r="51" spans="2:37" ht="10.5" customHeight="1">
      <c r="B51" s="16">
        <v>6</v>
      </c>
      <c r="C51" s="16"/>
      <c r="D51" s="18" t="s">
        <v>1</v>
      </c>
      <c r="E51" s="40"/>
      <c r="F51" s="40"/>
      <c r="G51" s="40"/>
      <c r="H51" s="40"/>
      <c r="I51" s="40"/>
      <c r="J51" s="40"/>
      <c r="K51" s="79" t="str">
        <f>IF(VLOOKUP(CONCATENATE(K$6," ",$D51),'-RÅDATA_KVARTAL-'!$A$4:$AC$43,25)&gt;0,VLOOKUP(CONCATENATE(K$6," ",$D51),'-RÅDATA_KVARTAL-'!$A$4:$AC$43,25),"")</f>
        <v/>
      </c>
      <c r="L51" s="79"/>
      <c r="M51" s="79">
        <f>IF(VLOOKUP(CONCATENATE(M$6," ",$D51),'-RÅDATA_KVARTAL-'!$A$4:$AC$43,25)&gt;0,VLOOKUP(CONCATENATE(M$6," ",$D51),'-RÅDATA_KVARTAL-'!$A$4:$AC$43,25),"")</f>
        <v>7469.8277052735466</v>
      </c>
      <c r="N51" s="79"/>
      <c r="O51" s="79">
        <f>IF(VLOOKUP(CONCATENATE(O$6," ",$D51),'-RÅDATA_KVARTAL-'!$A$4:$AC$43,25)&gt;0,VLOOKUP(CONCATENATE(O$6," ",$D51),'-RÅDATA_KVARTAL-'!$A$4:$AC$43,25),"")</f>
        <v>7708.3846114569369</v>
      </c>
      <c r="P51" s="79"/>
      <c r="Q51" s="79">
        <f>IF(VLOOKUP(CONCATENATE(Q$6," ",$D51),'-RÅDATA_KVARTAL-'!$A$4:$AC$43,25)&gt;0,VLOOKUP(CONCATENATE(Q$6," ",$D51),'-RÅDATA_KVARTAL-'!$A$4:$AC$43,25),"")</f>
        <v>7375.0531718626398</v>
      </c>
      <c r="R51" s="79"/>
      <c r="S51" s="79">
        <f>IF(VLOOKUP(CONCATENATE(S$6," ",$D51),'-RÅDATA_KVARTAL-'!$A$4:$AC$43,25)&gt;0,VLOOKUP(CONCATENATE(S$6," ",$D51),'-RÅDATA_KVARTAL-'!$A$4:$AC$43,25),"")</f>
        <v>7456.9479770021389</v>
      </c>
      <c r="T51" s="79"/>
      <c r="U51" s="79">
        <f>IF(VLOOKUP(CONCATENATE(U$6," ",$D51),'-RÅDATA_KVARTAL-'!$A$4:$AC$43,25)&gt;0,VLOOKUP(CONCATENATE(U$6," ",$D51),'-RÅDATA_KVARTAL-'!$A$4:$AC$43,25),"")</f>
        <v>7503.1358889918465</v>
      </c>
      <c r="V51" s="79"/>
      <c r="W51" s="79">
        <f>IF(VLOOKUP(CONCATENATE(W$6," ",$D51),'-RÅDATA_KVARTAL-'!$A$4:$AC$43,25)&gt;0,VLOOKUP(CONCATENATE(W$6," ",$D51),'-RÅDATA_KVARTAL-'!$A$4:$AC$43,25),"")</f>
        <v>6549.8340418538992</v>
      </c>
      <c r="X51" s="79"/>
      <c r="Y51" s="79">
        <f>IF(VLOOKUP(CONCATENATE(Y$6," ",$D51),'-RÅDATA_KVARTAL-'!$A$4:$AC$43,25)&gt;0,VLOOKUP(CONCATENATE(Y$6," ",$D51),'-RÅDATA_KVARTAL-'!$A$4:$AC$43,25),"")</f>
        <v>8262.3899501351352</v>
      </c>
      <c r="Z51" s="79"/>
      <c r="AA51" s="79">
        <f>IF(VLOOKUP(CONCATENATE(AA$6," ",$D51),'-RÅDATA_KVARTAL-'!$A$4:$AC$43,25)&gt;0,VLOOKUP(CONCATENATE(AA$6," ",$D51),'-RÅDATA_KVARTAL-'!$A$4:$AC$43,25),"")</f>
        <v>8723.8320323167063</v>
      </c>
      <c r="AB51" s="79"/>
      <c r="AC51" s="79">
        <f>IF(VLOOKUP(CONCATENATE(AC$6," ",$D51),'-RÅDATA_KVARTAL-'!$A$4:$AC$43,25)&gt;0,VLOOKUP(CONCATENATE(AC$6," ",$D51),'-RÅDATA_KVARTAL-'!$A$4:$AC$43,25),"")</f>
        <v>8156.2152434340551</v>
      </c>
      <c r="AD51" s="146"/>
      <c r="AE51" s="79">
        <f>IF(VLOOKUP(CONCATENATE(AE$6," ",$D51),'-RÅDATA_KVARTAL-'!$A$4:$AC$75,25)&gt;0,VLOOKUP(CONCATENATE(AE$6," ",$D51),'-RÅDATA_KVARTAL-'!$A$4:$AC$75,25),"")</f>
        <v>7810.0553618276081</v>
      </c>
      <c r="AF51" s="37" t="s">
        <v>169</v>
      </c>
      <c r="AG51" s="33"/>
      <c r="AH51" s="18" t="s">
        <v>39</v>
      </c>
      <c r="AI51" s="25"/>
      <c r="AK51" s="44"/>
    </row>
    <row r="52" spans="2:37" ht="10.5" customHeight="1">
      <c r="B52" s="16">
        <v>7</v>
      </c>
      <c r="C52" s="16"/>
      <c r="D52" s="18" t="s">
        <v>2</v>
      </c>
      <c r="E52" s="40"/>
      <c r="F52" s="40"/>
      <c r="G52" s="40"/>
      <c r="H52" s="40"/>
      <c r="I52" s="40"/>
      <c r="J52" s="40"/>
      <c r="K52" s="79" t="str">
        <f>IF(VLOOKUP(CONCATENATE(K$6," ",$D52),'-RÅDATA_KVARTAL-'!$A$4:$AC$43,25)&gt;0,VLOOKUP(CONCATENATE(K$6," ",$D52),'-RÅDATA_KVARTAL-'!$A$4:$AC$43,25),"")</f>
        <v/>
      </c>
      <c r="L52" s="79"/>
      <c r="M52" s="79">
        <f>IF(VLOOKUP(CONCATENATE(M$6," ",$D52),'-RÅDATA_KVARTAL-'!$A$4:$AC$43,25)&gt;0,VLOOKUP(CONCATENATE(M$6," ",$D52),'-RÅDATA_KVARTAL-'!$A$4:$AC$43,25),"")</f>
        <v>7547.4396231655664</v>
      </c>
      <c r="N52" s="79"/>
      <c r="O52" s="79">
        <f>IF(VLOOKUP(CONCATENATE(O$6," ",$D52),'-RÅDATA_KVARTAL-'!$A$4:$AC$43,25)&gt;0,VLOOKUP(CONCATENATE(O$6," ",$D52),'-RÅDATA_KVARTAL-'!$A$4:$AC$43,25),"")</f>
        <v>7701.1490773299975</v>
      </c>
      <c r="P52" s="79"/>
      <c r="Q52" s="79">
        <f>IF(VLOOKUP(CONCATENATE(Q$6," ",$D52),'-RÅDATA_KVARTAL-'!$A$4:$AC$43,25)&gt;0,VLOOKUP(CONCATENATE(Q$6," ",$D52),'-RÅDATA_KVARTAL-'!$A$4:$AC$43,25),"")</f>
        <v>7388.1329703435295</v>
      </c>
      <c r="R52" s="79"/>
      <c r="S52" s="79">
        <f>IF(VLOOKUP(CONCATENATE(S$6," ",$D52),'-RÅDATA_KVARTAL-'!$A$4:$AC$43,25)&gt;0,VLOOKUP(CONCATENATE(S$6," ",$D52),'-RÅDATA_KVARTAL-'!$A$4:$AC$43,25),"")</f>
        <v>7473.8321454562229</v>
      </c>
      <c r="T52" s="79"/>
      <c r="U52" s="79">
        <f>IF(VLOOKUP(CONCATENATE(U$6," ",$D52),'-RÅDATA_KVARTAL-'!$A$4:$AC$43,25)&gt;0,VLOOKUP(CONCATENATE(U$6," ",$D52),'-RÅDATA_KVARTAL-'!$A$4:$AC$43,25),"")</f>
        <v>7508.3255690311544</v>
      </c>
      <c r="V52" s="79"/>
      <c r="W52" s="79">
        <f>IF(VLOOKUP(CONCATENATE(W$6," ",$D52),'-RÅDATA_KVARTAL-'!$A$4:$AC$43,25)&gt;0,VLOOKUP(CONCATENATE(W$6," ",$D52),'-RÅDATA_KVARTAL-'!$A$4:$AC$43,25),"")</f>
        <v>6656.2434175828357</v>
      </c>
      <c r="X52" s="79"/>
      <c r="Y52" s="79">
        <f>IF(VLOOKUP(CONCATENATE(Y$6," ",$D52),'-RÅDATA_KVARTAL-'!$A$4:$AC$43,25)&gt;0,VLOOKUP(CONCATENATE(Y$6," ",$D52),'-RÅDATA_KVARTAL-'!$A$4:$AC$43,25),"")</f>
        <v>8522.6259287797584</v>
      </c>
      <c r="Z52" s="79"/>
      <c r="AA52" s="79">
        <f>IF(VLOOKUP(CONCATENATE(AA$6," ",$D52),'-RÅDATA_KVARTAL-'!$A$4:$AC$43,25)&gt;0,VLOOKUP(CONCATENATE(AA$6," ",$D52),'-RÅDATA_KVARTAL-'!$A$4:$AC$43,25),"")</f>
        <v>8638.4710551230764</v>
      </c>
      <c r="AB52" s="79"/>
      <c r="AC52" s="79">
        <f>IF(VLOOKUP(CONCATENATE(AC$6," ",$D52),'-RÅDATA_KVARTAL-'!$A$4:$AC$43,25)&gt;0,VLOOKUP(CONCATENATE(AC$6," ",$D52),'-RÅDATA_KVARTAL-'!$A$4:$AC$43,25),"")</f>
        <v>8063.2094581105384</v>
      </c>
      <c r="AD52" s="146"/>
      <c r="AE52" s="79">
        <f>IF(VLOOKUP(CONCATENATE(AE$6," ",$D52),'-RÅDATA_KVARTAL-'!$A$4:$AC$75,25)&gt;0,VLOOKUP(CONCATENATE(AE$6," ",$D52),'-RÅDATA_KVARTAL-'!$A$4:$AC$75,25),"")</f>
        <v>7586.7548857621086</v>
      </c>
      <c r="AF52" s="37" t="s">
        <v>169</v>
      </c>
      <c r="AG52" s="33"/>
      <c r="AH52" s="18" t="s">
        <v>40</v>
      </c>
      <c r="AI52" s="25"/>
    </row>
    <row r="53" spans="2:37" ht="10.5" customHeight="1">
      <c r="B53" s="16">
        <v>8</v>
      </c>
      <c r="C53" s="16"/>
      <c r="D53" s="18" t="s">
        <v>3</v>
      </c>
      <c r="E53" s="40"/>
      <c r="F53" s="40"/>
      <c r="G53" s="40"/>
      <c r="H53" s="40"/>
      <c r="I53" s="40"/>
      <c r="J53" s="40"/>
      <c r="K53" s="79">
        <f>IF(VLOOKUP(CONCATENATE(K$6," ",$D53),'-RÅDATA_KVARTAL-'!$A$4:$AC$43,25)&gt;0,VLOOKUP(CONCATENATE(K$6," ",$D53),'-RÅDATA_KVARTAL-'!$A$4:$AC$43,25),"")</f>
        <v>7313.5438519999998</v>
      </c>
      <c r="L53" s="79"/>
      <c r="M53" s="79">
        <f>IF(VLOOKUP(CONCATENATE(M$6," ",$D53),'-RÅDATA_KVARTAL-'!$A$4:$AC$43,25)&gt;0,VLOOKUP(CONCATENATE(M$6," ",$D53),'-RÅDATA_KVARTAL-'!$A$4:$AC$43,25),"")</f>
        <v>7666.456694999998</v>
      </c>
      <c r="N53" s="79"/>
      <c r="O53" s="79">
        <f>IF(VLOOKUP(CONCATENATE(O$6," ",$D53),'-RÅDATA_KVARTAL-'!$A$4:$AC$43,25)&gt;0,VLOOKUP(CONCATENATE(O$6," ",$D53),'-RÅDATA_KVARTAL-'!$A$4:$AC$43,25),"")</f>
        <v>7550.3813624918284</v>
      </c>
      <c r="P53" s="79"/>
      <c r="Q53" s="79">
        <f>IF(VLOOKUP(CONCATENATE(Q$6," ",$D53),'-RÅDATA_KVARTAL-'!$A$4:$AC$43,25)&gt;0,VLOOKUP(CONCATENATE(Q$6," ",$D53),'-RÅDATA_KVARTAL-'!$A$4:$AC$43,25),"")</f>
        <v>7377.0250859402677</v>
      </c>
      <c r="R53" s="79"/>
      <c r="S53" s="79">
        <f>IF(VLOOKUP(CONCATENATE(S$6," ",$D53),'-RÅDATA_KVARTAL-'!$A$4:$AC$43,25)&gt;0,VLOOKUP(CONCATENATE(S$6," ",$D53),'-RÅDATA_KVARTAL-'!$A$4:$AC$43,25),"")</f>
        <v>7568.96962142952</v>
      </c>
      <c r="T53" s="79"/>
      <c r="U53" s="79">
        <f>IF(VLOOKUP(CONCATENATE(U$6," ",$D53),'-RÅDATA_KVARTAL-'!$A$4:$AC$43,25)&gt;0,VLOOKUP(CONCATENATE(U$6," ",$D53),'-RÅDATA_KVARTAL-'!$A$4:$AC$43,25),"")</f>
        <v>7141.3137133884666</v>
      </c>
      <c r="V53" s="79"/>
      <c r="W53" s="79">
        <f>IF(VLOOKUP(CONCATENATE(W$6," ",$D53),'-RÅDATA_KVARTAL-'!$A$4:$AC$43,25)&gt;0,VLOOKUP(CONCATENATE(W$6," ",$D53),'-RÅDATA_KVARTAL-'!$A$4:$AC$43,25),"")</f>
        <v>7212.6283920365859</v>
      </c>
      <c r="X53" s="79"/>
      <c r="Y53" s="79">
        <f>IF(VLOOKUP(CONCATENATE(Y$6," ",$D53),'-RÅDATA_KVARTAL-'!$A$4:$AC$43,25)&gt;0,VLOOKUP(CONCATENATE(Y$6," ",$D53),'-RÅDATA_KVARTAL-'!$A$4:$AC$43,25),"")</f>
        <v>8635.5384479476961</v>
      </c>
      <c r="Z53" s="79"/>
      <c r="AA53" s="79">
        <f>IF(VLOOKUP(CONCATENATE(AA$6," ",$D53),'-RÅDATA_KVARTAL-'!$A$4:$AC$43,25)&gt;0,VLOOKUP(CONCATENATE(AA$6," ",$D53),'-RÅDATA_KVARTAL-'!$A$4:$AC$43,25),"")</f>
        <v>8415.1433064915072</v>
      </c>
      <c r="AB53" s="79"/>
      <c r="AC53" s="79">
        <f>IF(VLOOKUP(CONCATENATE(AC$6," ",$D53),'-RÅDATA_KVARTAL-'!$A$4:$AC$43,25)&gt;0,VLOOKUP(CONCATENATE(AC$6," ",$D53),'-RÅDATA_KVARTAL-'!$A$4:$AC$43,25),"")</f>
        <v>8121.0342722878177</v>
      </c>
      <c r="AD53" s="146"/>
      <c r="AE53" s="79">
        <f>IF(VLOOKUP(CONCATENATE(AE$6," ",$D53),'-RÅDATA_KVARTAL-'!$A$4:$AC$75,25)&gt;0,VLOOKUP(CONCATENATE(AE$6," ",$D53),'-RÅDATA_KVARTAL-'!$A$4:$AC$75,25),"")</f>
        <v>7605.1524511857042</v>
      </c>
      <c r="AF53" s="37"/>
      <c r="AG53" s="33"/>
      <c r="AH53" s="18" t="s">
        <v>41</v>
      </c>
      <c r="AI53" s="25"/>
    </row>
    <row r="54" spans="2:37" ht="6" customHeight="1">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31"/>
      <c r="AH54" s="58"/>
      <c r="AI54" s="25"/>
    </row>
    <row r="55" spans="2:37">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row>
    <row r="56" spans="2:37">
      <c r="B56" s="185" t="s">
        <v>243</v>
      </c>
      <c r="C56" s="25"/>
      <c r="D56" s="25"/>
      <c r="E56" s="25"/>
      <c r="F56" s="25"/>
      <c r="G56" s="25"/>
      <c r="H56" s="25"/>
      <c r="I56" s="25"/>
      <c r="J56" s="25"/>
      <c r="K56" s="25"/>
      <c r="L56" s="25"/>
      <c r="M56" s="25"/>
      <c r="N56" s="25"/>
      <c r="O56" s="25"/>
      <c r="P56" s="25"/>
      <c r="Q56" s="25"/>
      <c r="R56" s="25"/>
      <c r="S56" s="25"/>
      <c r="T56" s="25"/>
      <c r="U56" s="25"/>
    </row>
    <row r="57" spans="2:37">
      <c r="B57" s="74" t="s">
        <v>244</v>
      </c>
      <c r="C57" s="25"/>
      <c r="D57" s="25"/>
      <c r="E57" s="25"/>
      <c r="F57" s="25"/>
      <c r="G57" s="25"/>
      <c r="H57" s="25"/>
      <c r="I57" s="25"/>
      <c r="J57" s="25"/>
      <c r="K57" s="25"/>
      <c r="L57" s="25"/>
      <c r="M57" s="25"/>
      <c r="N57" s="25"/>
      <c r="O57" s="25"/>
      <c r="P57" s="25"/>
      <c r="Q57" s="25"/>
      <c r="R57" s="25"/>
      <c r="S57" s="25"/>
      <c r="T57" s="25"/>
      <c r="U57" s="25"/>
    </row>
  </sheetData>
  <mergeCells count="46">
    <mergeCell ref="AG6:AH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 ref="G6:H6"/>
    <mergeCell ref="K17:L17"/>
    <mergeCell ref="M17:N17"/>
    <mergeCell ref="AG17:AH17"/>
    <mergeCell ref="AE17:AF17"/>
    <mergeCell ref="U17:V17"/>
    <mergeCell ref="Q17:R17"/>
    <mergeCell ref="O17:P17"/>
    <mergeCell ref="S17:T17"/>
    <mergeCell ref="AC17:AD17"/>
    <mergeCell ref="AG18:AH18"/>
    <mergeCell ref="B38:D38"/>
    <mergeCell ref="E38:F38"/>
    <mergeCell ref="G38:H38"/>
    <mergeCell ref="I38:J38"/>
    <mergeCell ref="AG38:AH38"/>
    <mergeCell ref="B18:D18"/>
    <mergeCell ref="B48:D48"/>
    <mergeCell ref="AG48:AH48"/>
    <mergeCell ref="M47:N47"/>
    <mergeCell ref="O47:P47"/>
    <mergeCell ref="Q47:R47"/>
    <mergeCell ref="S47:T47"/>
    <mergeCell ref="U47:V47"/>
    <mergeCell ref="I47:J47"/>
    <mergeCell ref="K47:L47"/>
    <mergeCell ref="Y47:Z47"/>
    <mergeCell ref="AC47:AD47"/>
    <mergeCell ref="AG47:AH47"/>
    <mergeCell ref="AE47:AF47"/>
    <mergeCell ref="W47:X47"/>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12.xml><?xml version="1.0" encoding="utf-8"?>
<worksheet xmlns="http://schemas.openxmlformats.org/spreadsheetml/2006/main" xmlns:r="http://schemas.openxmlformats.org/officeDocument/2006/relationships">
  <sheetPr>
    <pageSetUpPr fitToPage="1"/>
  </sheetPr>
  <dimension ref="B1:AK55"/>
  <sheetViews>
    <sheetView workbookViewId="0"/>
  </sheetViews>
  <sheetFormatPr defaultRowHeight="14.25" outlineLevelCol="1"/>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customWidth="1" collapsed="1"/>
    <col min="22" max="22" width="1.5" style="21" customWidth="1"/>
    <col min="23" max="23" width="6.6640625" style="21" customWidth="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1" style="21" customWidth="1"/>
    <col min="34" max="34" width="50.5" style="21" customWidth="1"/>
    <col min="35" max="16384" width="9.33203125" style="21"/>
  </cols>
  <sheetData>
    <row r="1" spans="2:37">
      <c r="B1" s="22" t="s">
        <v>163</v>
      </c>
      <c r="C1" s="22"/>
      <c r="D1" s="23"/>
      <c r="E1" s="23"/>
      <c r="F1" s="23"/>
      <c r="G1" s="23"/>
      <c r="H1" s="23"/>
      <c r="I1" s="23"/>
      <c r="J1" s="23"/>
      <c r="K1" s="23"/>
      <c r="L1" s="23"/>
      <c r="M1" s="23"/>
      <c r="N1" s="23"/>
      <c r="O1" s="23"/>
      <c r="P1" s="23"/>
      <c r="Q1" s="23"/>
      <c r="R1" s="23"/>
    </row>
    <row r="2" spans="2:37">
      <c r="B2" s="184" t="s">
        <v>182</v>
      </c>
      <c r="C2" s="22"/>
      <c r="D2" s="23"/>
      <c r="E2" s="23"/>
      <c r="F2" s="23"/>
      <c r="G2" s="23"/>
      <c r="H2" s="23"/>
      <c r="I2" s="23"/>
      <c r="J2" s="23"/>
      <c r="K2" s="23"/>
      <c r="L2" s="23"/>
      <c r="M2" s="23"/>
      <c r="N2" s="23"/>
      <c r="O2" s="23"/>
      <c r="P2" s="23"/>
      <c r="Q2" s="23"/>
      <c r="R2" s="23"/>
    </row>
    <row r="3" spans="2:37" ht="6" customHeight="1">
      <c r="B3" s="23"/>
      <c r="C3" s="23"/>
      <c r="D3" s="23"/>
      <c r="E3" s="23"/>
      <c r="F3" s="23"/>
      <c r="G3" s="23"/>
      <c r="H3" s="23"/>
      <c r="I3" s="23"/>
      <c r="J3" s="23"/>
      <c r="K3" s="23"/>
      <c r="L3" s="23"/>
      <c r="M3" s="23"/>
      <c r="N3" s="23"/>
      <c r="O3" s="23"/>
      <c r="P3" s="23"/>
      <c r="Q3" s="23"/>
      <c r="R3" s="23"/>
    </row>
    <row r="4" spans="2:37" ht="6" customHeight="1">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row>
    <row r="5" spans="2:37" ht="6" customHeight="1">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row>
    <row r="6" spans="2:37" ht="12.75" customHeight="1">
      <c r="B6" s="237" t="s">
        <v>42</v>
      </c>
      <c r="C6" s="237"/>
      <c r="D6" s="237"/>
      <c r="E6" s="243">
        <v>2000</v>
      </c>
      <c r="F6" s="244"/>
      <c r="G6" s="243">
        <v>2001</v>
      </c>
      <c r="H6" s="244"/>
      <c r="I6" s="243">
        <v>2002</v>
      </c>
      <c r="J6" s="244"/>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43">
        <v>2013</v>
      </c>
      <c r="AF6" s="24"/>
      <c r="AG6" s="237" t="s">
        <v>45</v>
      </c>
      <c r="AH6" s="237"/>
      <c r="AI6" s="25"/>
    </row>
    <row r="7" spans="2:37" ht="12.75" customHeight="1">
      <c r="B7" s="242" t="s">
        <v>43</v>
      </c>
      <c r="C7" s="242"/>
      <c r="D7" s="242"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97"/>
      <c r="AH7" s="97" t="s">
        <v>44</v>
      </c>
      <c r="AI7" s="25"/>
    </row>
    <row r="8" spans="2:37" ht="6" customHeight="1">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8"/>
      <c r="AG8" s="18"/>
      <c r="AH8" s="18"/>
      <c r="AI8" s="25"/>
    </row>
    <row r="9" spans="2:37" ht="10.5" customHeight="1">
      <c r="B9" s="92">
        <v>1</v>
      </c>
      <c r="C9" s="9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",$D9),'-RÅDATA_KVARTAL-'!$A$4:$W$43,16)&gt;0,VLOOKUP(CONCATENATE(U$6," ",$D9),'-RÅDATA_KVARTAL-'!$A$4:$W$43,16),"")</f>
        <v>7658.6933974234953</v>
      </c>
      <c r="V9" s="79"/>
      <c r="W9" s="79">
        <f>IF(VLOOKUP(CONCATENATE(W$6," ",$D9),'-RÅDATA_KVARTAL-'!$A$4:$W$43,16)&gt;0,VLOOKUP(CONCATENATE(W$6," ",$D9),'-RÅDATA_KVARTAL-'!$A$4:$W$43,16),"")</f>
        <v>6145.0770681564572</v>
      </c>
      <c r="X9" s="80"/>
      <c r="Y9" s="79">
        <f>IF(VLOOKUP(CONCATENATE(Y$6," ",$D9),'-RÅDATA_KVARTAL-'!$A$4:$W$43,16)&gt;0,VLOOKUP(CONCATENATE(Y$6," ",$D9),'-RÅDATA_KVARTAL-'!$A$4:$W$43,16),"")</f>
        <v>6700.1758838755586</v>
      </c>
      <c r="Z9" s="79"/>
      <c r="AA9" s="79">
        <f>IF(VLOOKUP(CONCATENATE(AA$6," ",$D9),'-RÅDATA_KVARTAL-'!$A$4:$W$43,16)&gt;0,VLOOKUP(CONCATENATE(AA$6," ",$D9),'-RÅDATA_KVARTAL-'!$A$4:$W$43,16),"")</f>
        <v>7312.5242610475007</v>
      </c>
      <c r="AB9" s="79"/>
      <c r="AC9" s="79">
        <f>IF(VLOOKUP(CONCATENATE(AC$6," ",$D9),'-RÅDATA_KVARTAL-'!$A$4:$W$43,16)&gt;0,VLOOKUP(CONCATENATE(AC$6," ",$D9),'-RÅDATA_KVARTAL-'!$A$4:$W$43,16),"")</f>
        <v>7079.4395988001133</v>
      </c>
      <c r="AD9" s="153"/>
      <c r="AE9" s="79">
        <f>IF(VLOOKUP(CONCATENATE(AE$6," ",$D9),'-RÅDATA_KVARTAL-'!$A$4:$W$75,16)&gt;0,VLOOKUP(CONCATENATE(AE$6," ",$D9),'-RÅDATA_KVARTAL-'!$A$4:$W$75,16),"")</f>
        <v>6964.7149307133859</v>
      </c>
      <c r="AF9" s="37" t="s">
        <v>169</v>
      </c>
      <c r="AG9" s="33"/>
      <c r="AH9" s="18" t="s">
        <v>38</v>
      </c>
      <c r="AI9" s="25"/>
    </row>
    <row r="10" spans="2:37" ht="10.5" customHeight="1">
      <c r="B10" s="92">
        <v>2</v>
      </c>
      <c r="C10" s="92"/>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",$D10),'-RÅDATA_KVARTAL-'!$A$4:$W$43,16)&gt;0,VLOOKUP(CONCATENATE(U$6," ",$D10),'-RÅDATA_KVARTAL-'!$A$4:$W$43,16),"")</f>
        <v>7487.8372910302132</v>
      </c>
      <c r="V10" s="79"/>
      <c r="W10" s="79">
        <f>IF(VLOOKUP(CONCATENATE(W$6," ",$D10),'-RÅDATA_KVARTAL-'!$A$4:$W$43,16)&gt;0,VLOOKUP(CONCATENATE(W$6," ",$D10),'-RÅDATA_KVARTAL-'!$A$4:$W$43,16),"")</f>
        <v>6407.0267340247401</v>
      </c>
      <c r="X10" s="80"/>
      <c r="Y10" s="79">
        <f>IF(VLOOKUP(CONCATENATE(Y$6," ",$D10),'-RÅDATA_KVARTAL-'!$A$4:$W$43,16)&gt;0,VLOOKUP(CONCATENATE(Y$6," ",$D10),'-RÅDATA_KVARTAL-'!$A$4:$W$43,16),"")</f>
        <v>7109.5594851315691</v>
      </c>
      <c r="Z10" s="79"/>
      <c r="AA10" s="79">
        <f>IF(VLOOKUP(CONCATENATE(AA$6," ",$D10),'-RÅDATA_KVARTAL-'!$A$4:$W$43,16)&gt;0,VLOOKUP(CONCATENATE(AA$6," ",$D10),'-RÅDATA_KVARTAL-'!$A$4:$W$43,16),"")</f>
        <v>7287.4883362672317</v>
      </c>
      <c r="AB10" s="79"/>
      <c r="AC10" s="79">
        <f>IF(VLOOKUP(CONCATENATE(AC$6," ",$D10),'-RÅDATA_KVARTAL-'!$A$4:$W$43,16)&gt;0,VLOOKUP(CONCATENATE(AC$6," ",$D10),'-RÅDATA_KVARTAL-'!$A$4:$W$43,16),"")</f>
        <v>6977.5338064738207</v>
      </c>
      <c r="AD10" s="153"/>
      <c r="AE10" s="79">
        <f>IF(VLOOKUP(CONCATENATE(AE$6," ",$D10),'-RÅDATA_KVARTAL-'!$A$4:$W$75,16)&gt;0,VLOOKUP(CONCATENATE(AE$6," ",$D10),'-RÅDATA_KVARTAL-'!$A$4:$W$75,16),"")</f>
        <v>6875.8929185295146</v>
      </c>
      <c r="AF10" s="37" t="s">
        <v>169</v>
      </c>
      <c r="AG10" s="33"/>
      <c r="AH10" s="18" t="s">
        <v>39</v>
      </c>
      <c r="AI10" s="25"/>
      <c r="AK10" s="44"/>
    </row>
    <row r="11" spans="2:37" ht="10.5" customHeight="1">
      <c r="B11" s="92">
        <v>3</v>
      </c>
      <c r="C11" s="92"/>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",$D11),'-RÅDATA_KVARTAL-'!$A$4:$W$43,16)&gt;0,VLOOKUP(CONCATENATE(U$6," ",$D11),'-RÅDATA_KVARTAL-'!$A$4:$W$43,16),"")</f>
        <v>6866.5094382770485</v>
      </c>
      <c r="V11" s="79"/>
      <c r="W11" s="79">
        <f>IF(VLOOKUP(CONCATENATE(W$6," ",$D11),'-RÅDATA_KVARTAL-'!$A$4:$W$43,16)&gt;0,VLOOKUP(CONCATENATE(W$6," ",$D11),'-RÅDATA_KVARTAL-'!$A$4:$W$43,16),"")</f>
        <v>6042.5530765946196</v>
      </c>
      <c r="X11" s="80"/>
      <c r="Y11" s="79">
        <f>IF(VLOOKUP(CONCATENATE(Y$6," ",$D11),'-RÅDATA_KVARTAL-'!$A$4:$W$43,16)&gt;0,VLOOKUP(CONCATENATE(Y$6," ",$D11),'-RÅDATA_KVARTAL-'!$A$4:$W$43,16),"")</f>
        <v>6655.5997521076915</v>
      </c>
      <c r="Z11" s="79"/>
      <c r="AA11" s="79">
        <f>IF(VLOOKUP(CONCATENATE(AA$6," ",$D11),'-RÅDATA_KVARTAL-'!$A$4:$W$43,16)&gt;0,VLOOKUP(CONCATENATE(AA$6," ",$D11),'-RÅDATA_KVARTAL-'!$A$4:$W$43,16),"")</f>
        <v>6430.7320653028082</v>
      </c>
      <c r="AB11" s="79"/>
      <c r="AC11" s="79">
        <f>IF(VLOOKUP(CONCATENATE(AC$6," ",$D11),'-RÅDATA_KVARTAL-'!$A$4:$W$43,16)&gt;0,VLOOKUP(CONCATENATE(AC$6," ",$D11),'-RÅDATA_KVARTAL-'!$A$4:$W$43,16),"")</f>
        <v>6425.050323966384</v>
      </c>
      <c r="AD11" s="153"/>
      <c r="AE11" s="79">
        <f>IF(VLOOKUP(CONCATENATE(AE$6," ",$D11),'-RÅDATA_KVARTAL-'!$A$4:$W$75,16)&gt;0,VLOOKUP(CONCATENATE(AE$6," ",$D11),'-RÅDATA_KVARTAL-'!$A$4:$W$75,16),"")</f>
        <v>6687.5633570994605</v>
      </c>
      <c r="AF11" s="37" t="s">
        <v>169</v>
      </c>
      <c r="AG11" s="33"/>
      <c r="AH11" s="18" t="s">
        <v>40</v>
      </c>
      <c r="AI11" s="25"/>
    </row>
    <row r="12" spans="2:37" ht="10.5" customHeight="1">
      <c r="B12" s="92">
        <v>4</v>
      </c>
      <c r="C12" s="92"/>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",$D12),'-RÅDATA_KVARTAL-'!$A$4:$W$43,16)&gt;0,VLOOKUP(CONCATENATE(U$6," ",$D12),'-RÅDATA_KVARTAL-'!$A$4:$W$43,16),"")</f>
        <v>6429.7504872692143</v>
      </c>
      <c r="V12" s="79"/>
      <c r="W12" s="79">
        <f>IF(VLOOKUP(CONCATENATE(W$6," ",$D12),'-RÅDATA_KVARTAL-'!$A$4:$W$43,16)&gt;0,VLOOKUP(CONCATENATE(W$6," ",$D12),'-RÅDATA_KVARTAL-'!$A$4:$W$43,16),"")</f>
        <v>6934.7575062242158</v>
      </c>
      <c r="X12" s="80"/>
      <c r="Y12" s="79">
        <f>IF(VLOOKUP(CONCATENATE(Y$6," ",$D12),'-RÅDATA_KVARTAL-'!$A$4:$W$43,16)&gt;0,VLOOKUP(CONCATENATE(Y$6," ",$D12),'-RÅDATA_KVARTAL-'!$A$4:$W$43,16),"")</f>
        <v>7191.1703768851867</v>
      </c>
      <c r="Z12" s="79"/>
      <c r="AA12" s="79">
        <f>IF(VLOOKUP(CONCATENATE(AA$6," ",$D12),'-RÅDATA_KVARTAL-'!$A$4:$W$43,16)&gt;0,VLOOKUP(CONCATENATE(AA$6," ",$D12),'-RÅDATA_KVARTAL-'!$A$4:$W$43,16),"")</f>
        <v>6849.3264555824535</v>
      </c>
      <c r="AB12" s="79"/>
      <c r="AC12" s="79">
        <f>IF(VLOOKUP(CONCATENATE(AC$6," ",$D12),'-RÅDATA_KVARTAL-'!$A$4:$W$43,16)&gt;0,VLOOKUP(CONCATENATE(AC$6," ",$D12),'-RÅDATA_KVARTAL-'!$A$4:$W$43,16),"")</f>
        <v>6472.2927211630986</v>
      </c>
      <c r="AD12" s="153"/>
      <c r="AE12" s="79">
        <f>IF(VLOOKUP(CONCATENATE(AE$6," ",$D12),'-RÅDATA_KVARTAL-'!$A$4:$W$75,16)&gt;0,VLOOKUP(CONCATENATE(AE$6," ",$D12),'-RÅDATA_KVARTAL-'!$A$4:$W$75,16),"")</f>
        <v>6800.1968795012981</v>
      </c>
      <c r="AF12" s="37"/>
      <c r="AG12" s="33"/>
      <c r="AH12" s="18" t="s">
        <v>41</v>
      </c>
      <c r="AI12" s="25"/>
    </row>
    <row r="13" spans="2:37" ht="6" customHeight="1">
      <c r="B13" s="92"/>
      <c r="C13" s="92"/>
      <c r="D13" s="18"/>
      <c r="E13" s="40"/>
      <c r="F13" s="40"/>
      <c r="G13" s="40"/>
      <c r="H13" s="40"/>
      <c r="I13" s="40"/>
      <c r="J13" s="40"/>
      <c r="K13" s="40"/>
      <c r="L13" s="40"/>
      <c r="M13" s="40"/>
      <c r="N13" s="40"/>
      <c r="O13" s="40"/>
      <c r="P13" s="40"/>
      <c r="Q13" s="40"/>
      <c r="R13" s="40"/>
      <c r="S13" s="40"/>
      <c r="T13" s="40"/>
      <c r="U13" s="40"/>
      <c r="V13" s="40"/>
      <c r="W13" s="40"/>
      <c r="X13" s="40"/>
      <c r="Y13" s="40"/>
      <c r="Z13" s="175"/>
      <c r="AA13" s="40"/>
      <c r="AB13" s="175"/>
      <c r="AC13" s="40"/>
      <c r="AD13" s="153"/>
      <c r="AE13" s="40"/>
      <c r="AF13" s="37"/>
      <c r="AG13" s="33"/>
      <c r="AH13" s="38"/>
      <c r="AI13" s="25"/>
    </row>
    <row r="14" spans="2:37" ht="11.25" customHeight="1">
      <c r="B14" s="92">
        <v>5</v>
      </c>
      <c r="C14" s="92"/>
      <c r="D14" s="99" t="s">
        <v>15</v>
      </c>
      <c r="E14" s="36"/>
      <c r="F14" s="36"/>
      <c r="G14" s="36"/>
      <c r="H14" s="36"/>
      <c r="I14" s="36"/>
      <c r="J14" s="36"/>
      <c r="K14" s="36">
        <v>23959.842266666667</v>
      </c>
      <c r="L14" s="36"/>
      <c r="M14" s="36">
        <v>24474.824619999999</v>
      </c>
      <c r="N14" s="36"/>
      <c r="O14" s="36">
        <v>26394.643489999999</v>
      </c>
      <c r="P14" s="36"/>
      <c r="Q14" s="36">
        <v>27844.676356314612</v>
      </c>
      <c r="R14" s="36"/>
      <c r="S14" s="101">
        <v>29163.762900000002</v>
      </c>
      <c r="T14" s="101"/>
      <c r="U14" s="101">
        <f>SUM(U9:U12)</f>
        <v>28442.790613999972</v>
      </c>
      <c r="V14" s="101"/>
      <c r="W14" s="101">
        <f>SUM(W9:W12)</f>
        <v>25529.414385000033</v>
      </c>
      <c r="X14" s="80"/>
      <c r="Y14" s="101">
        <f>SUM(Y9:Y12)</f>
        <v>27656.505498000006</v>
      </c>
      <c r="Z14" s="101"/>
      <c r="AA14" s="101">
        <f>SUM(AA9:AA12)</f>
        <v>27880.071118199994</v>
      </c>
      <c r="AB14" s="101"/>
      <c r="AC14" s="101">
        <f>SUM(AC9:AC12)</f>
        <v>26954.316450403418</v>
      </c>
      <c r="AD14" s="153"/>
      <c r="AE14" s="101">
        <f>SUM(AE9:AE12)</f>
        <v>27328.36808584366</v>
      </c>
      <c r="AF14" s="194"/>
      <c r="AG14" s="33"/>
      <c r="AH14" s="99" t="s">
        <v>34</v>
      </c>
      <c r="AI14" s="25"/>
    </row>
    <row r="15" spans="2:37" ht="6" customHeight="1">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52"/>
      <c r="AH15" s="46"/>
      <c r="AI15" s="25"/>
    </row>
    <row r="16" spans="2:37" ht="6" customHeight="1">
      <c r="B16" s="92"/>
      <c r="C16" s="92"/>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33"/>
      <c r="AG16" s="33"/>
      <c r="AH16" s="38"/>
      <c r="AI16" s="25"/>
    </row>
    <row r="17" spans="2:37" s="53" customFormat="1" ht="12.75" customHeight="1">
      <c r="B17" s="237" t="s">
        <v>46</v>
      </c>
      <c r="C17" s="237"/>
      <c r="D17" s="237"/>
      <c r="E17" s="232"/>
      <c r="F17" s="232"/>
      <c r="G17" s="232"/>
      <c r="H17" s="232"/>
      <c r="I17" s="232"/>
      <c r="J17" s="232"/>
      <c r="K17" s="232"/>
      <c r="L17" s="232"/>
      <c r="M17" s="232"/>
      <c r="N17" s="232"/>
      <c r="O17" s="232"/>
      <c r="P17" s="232"/>
      <c r="Q17" s="232"/>
      <c r="R17" s="232"/>
      <c r="S17" s="232"/>
      <c r="T17" s="232"/>
      <c r="U17" s="232"/>
      <c r="V17" s="232"/>
      <c r="W17" s="232"/>
      <c r="X17" s="232"/>
      <c r="Y17" s="232"/>
      <c r="Z17" s="232"/>
      <c r="AA17" s="92"/>
      <c r="AB17" s="92"/>
      <c r="AC17" s="232"/>
      <c r="AD17" s="232"/>
      <c r="AE17" s="232"/>
      <c r="AF17" s="232"/>
      <c r="AG17" s="237" t="s">
        <v>48</v>
      </c>
      <c r="AH17" s="237"/>
      <c r="AI17" s="54"/>
    </row>
    <row r="18" spans="2:37" s="53" customFormat="1" ht="12.75" customHeight="1">
      <c r="B18" s="237" t="s">
        <v>47</v>
      </c>
      <c r="C18" s="237"/>
      <c r="D18" s="237"/>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134"/>
      <c r="AF18" s="134"/>
      <c r="AG18" s="237" t="s">
        <v>49</v>
      </c>
      <c r="AH18" s="237"/>
      <c r="AI18" s="54"/>
    </row>
    <row r="19" spans="2:37" ht="4.5" customHeight="1">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25"/>
    </row>
    <row r="20" spans="2:37" ht="10.5" customHeight="1">
      <c r="B20" s="92">
        <v>6</v>
      </c>
      <c r="C20" s="96"/>
      <c r="D20" s="18" t="s">
        <v>0</v>
      </c>
      <c r="E20" s="40"/>
      <c r="F20" s="40"/>
      <c r="G20" s="40"/>
      <c r="H20" s="40"/>
      <c r="I20" s="40"/>
      <c r="J20" s="40"/>
      <c r="K20" s="181" t="s">
        <v>52</v>
      </c>
      <c r="L20" s="79"/>
      <c r="M20" s="181" t="s">
        <v>52</v>
      </c>
      <c r="N20" s="79"/>
      <c r="O20" s="181" t="s">
        <v>52</v>
      </c>
      <c r="P20" s="79"/>
      <c r="Q20" s="181" t="s">
        <v>52</v>
      </c>
      <c r="R20" s="79"/>
      <c r="S20" s="181" t="s">
        <v>52</v>
      </c>
      <c r="T20" s="79"/>
      <c r="U20" s="79">
        <f>IF(VLOOKUP(CONCATENATE(U$6," ",$D20),'-RÅDATA_KVARTAL-'!$A$4:$W$43,17)&gt;0,VLOOKUP(CONCATENATE(U$6," ",$D20),'-RÅDATA_KVARTAL-'!$A$4:$W$43,17),"")</f>
        <v>3618.6475168905936</v>
      </c>
      <c r="V20" s="79"/>
      <c r="W20" s="79">
        <f>IF(VLOOKUP(CONCATENATE(W$6," ",$D20),'-RÅDATA_KVARTAL-'!$A$4:$W$43,17)&gt;0,VLOOKUP(CONCATENATE(W$6," ",$D20),'-RÅDATA_KVARTAL-'!$A$4:$W$43,17),"")</f>
        <v>2790.0790649643172</v>
      </c>
      <c r="X20" s="80"/>
      <c r="Y20" s="79">
        <f>IF(VLOOKUP(CONCATENATE(Y$6," ",$D20),'-RÅDATA_KVARTAL-'!$A$4:$W$43,17)&gt;0,VLOOKUP(CONCATENATE(Y$6," ",$D20),'-RÅDATA_KVARTAL-'!$A$4:$W$43,17),"")</f>
        <v>3087.4081468779787</v>
      </c>
      <c r="Z20" s="79"/>
      <c r="AA20" s="79">
        <f>IF(VLOOKUP(CONCATENATE(AA$6," ",$D20),'-RÅDATA_KVARTAL-'!$A$4:$W$43,17)&gt;0,VLOOKUP(CONCATENATE(AA$6," ",$D20),'-RÅDATA_KVARTAL-'!$A$4:$W$43,17),"")</f>
        <v>3217.2735244876949</v>
      </c>
      <c r="AB20" s="79"/>
      <c r="AC20" s="79">
        <f>IF(VLOOKUP(CONCATENATE(AC$6," ",$D20),'-RÅDATA_KVARTAL-'!$A$4:$W$43,17)&gt;0,VLOOKUP(CONCATENATE(AC$6," ",$D20),'-RÅDATA_KVARTAL-'!$A$4:$W$43,17),"")</f>
        <v>3195.2629516403117</v>
      </c>
      <c r="AD20" s="153"/>
      <c r="AE20" s="79">
        <f>IF(VLOOKUP(CONCATENATE(AE$6," ",$D20),'-RÅDATA_KVARTAL-'!$A$4:$W$75,17)&gt;0,VLOOKUP(CONCATENATE(AE$6," ",$D20),'-RÅDATA_KVARTAL-'!$A$4:$W$75,17),"")</f>
        <v>3180.0304864691843</v>
      </c>
      <c r="AF20" s="37" t="s">
        <v>169</v>
      </c>
      <c r="AG20" s="33"/>
      <c r="AH20" s="18" t="s">
        <v>38</v>
      </c>
      <c r="AI20" s="25"/>
    </row>
    <row r="21" spans="2:37" ht="10.5" customHeight="1">
      <c r="B21" s="92">
        <v>7</v>
      </c>
      <c r="C21" s="92"/>
      <c r="D21" s="18" t="s">
        <v>1</v>
      </c>
      <c r="E21" s="40"/>
      <c r="F21" s="40"/>
      <c r="G21" s="40"/>
      <c r="H21" s="40"/>
      <c r="I21" s="40"/>
      <c r="J21" s="40"/>
      <c r="K21" s="181" t="s">
        <v>52</v>
      </c>
      <c r="L21" s="79"/>
      <c r="M21" s="181" t="s">
        <v>52</v>
      </c>
      <c r="N21" s="79"/>
      <c r="O21" s="181" t="s">
        <v>52</v>
      </c>
      <c r="P21" s="79"/>
      <c r="Q21" s="181" t="s">
        <v>52</v>
      </c>
      <c r="R21" s="79"/>
      <c r="S21" s="181" t="s">
        <v>52</v>
      </c>
      <c r="T21" s="79"/>
      <c r="U21" s="79">
        <f>IF(VLOOKUP(CONCATENATE(U$6," ",$D21),'-RÅDATA_KVARTAL-'!$A$4:$W$43,17)&gt;0,VLOOKUP(CONCATENATE(U$6," ",$D21),'-RÅDATA_KVARTAL-'!$A$4:$W$43,17),"")</f>
        <v>3631.9970253851907</v>
      </c>
      <c r="V21" s="79"/>
      <c r="W21" s="79">
        <f>IF(VLOOKUP(CONCATENATE(W$6," ",$D21),'-RÅDATA_KVARTAL-'!$A$4:$W$43,17)&gt;0,VLOOKUP(CONCATENATE(W$6," ",$D21),'-RÅDATA_KVARTAL-'!$A$4:$W$43,17),"")</f>
        <v>2964.2226565850642</v>
      </c>
      <c r="X21" s="80"/>
      <c r="Y21" s="79">
        <f>IF(VLOOKUP(CONCATENATE(Y$6," ",$D21),'-RÅDATA_KVARTAL-'!$A$4:$W$43,17)&gt;0,VLOOKUP(CONCATENATE(Y$6," ",$D21),'-RÅDATA_KVARTAL-'!$A$4:$W$43,17),"")</f>
        <v>3351.4788491193158</v>
      </c>
      <c r="Z21" s="79"/>
      <c r="AA21" s="79">
        <f>IF(VLOOKUP(CONCATENATE(AA$6," ",$D21),'-RÅDATA_KVARTAL-'!$A$4:$W$43,17)&gt;0,VLOOKUP(CONCATENATE(AA$6," ",$D21),'-RÅDATA_KVARTAL-'!$A$4:$W$43,17),"")</f>
        <v>3288.2843179259053</v>
      </c>
      <c r="AB21" s="79"/>
      <c r="AC21" s="79">
        <f>IF(VLOOKUP(CONCATENATE(AC$6," ",$D21),'-RÅDATA_KVARTAL-'!$A$4:$W$43,17)&gt;0,VLOOKUP(CONCATENATE(AC$6," ",$D21),'-RÅDATA_KVARTAL-'!$A$4:$W$43,17),"")</f>
        <v>3090.4834304821284</v>
      </c>
      <c r="AD21" s="153"/>
      <c r="AE21" s="79">
        <f>IF(VLOOKUP(CONCATENATE(AE$6," ",$D21),'-RÅDATA_KVARTAL-'!$A$4:$W$75,17)&gt;0,VLOOKUP(CONCATENATE(AE$6," ",$D21),'-RÅDATA_KVARTAL-'!$A$4:$W$75,17),"")</f>
        <v>3115.405825224625</v>
      </c>
      <c r="AF21" s="37" t="s">
        <v>169</v>
      </c>
      <c r="AG21" s="33"/>
      <c r="AH21" s="18" t="s">
        <v>39</v>
      </c>
      <c r="AI21" s="25"/>
      <c r="AK21" s="44"/>
    </row>
    <row r="22" spans="2:37" ht="10.5" customHeight="1">
      <c r="B22" s="92">
        <v>8</v>
      </c>
      <c r="C22" s="92"/>
      <c r="D22" s="18" t="s">
        <v>2</v>
      </c>
      <c r="E22" s="40"/>
      <c r="F22" s="40"/>
      <c r="G22" s="40"/>
      <c r="H22" s="40"/>
      <c r="I22" s="40"/>
      <c r="J22" s="40"/>
      <c r="K22" s="181" t="s">
        <v>52</v>
      </c>
      <c r="L22" s="79"/>
      <c r="M22" s="181" t="s">
        <v>52</v>
      </c>
      <c r="N22" s="79"/>
      <c r="O22" s="181" t="s">
        <v>52</v>
      </c>
      <c r="P22" s="79"/>
      <c r="Q22" s="181" t="s">
        <v>52</v>
      </c>
      <c r="R22" s="79"/>
      <c r="S22" s="181" t="s">
        <v>52</v>
      </c>
      <c r="T22" s="79"/>
      <c r="U22" s="79">
        <f>IF(VLOOKUP(CONCATENATE(U$6," ",$D22),'-RÅDATA_KVARTAL-'!$A$4:$W$43,17)&gt;0,VLOOKUP(CONCATENATE(U$6," ",$D22),'-RÅDATA_KVARTAL-'!$A$4:$W$43,17),"")</f>
        <v>3207.32967335579</v>
      </c>
      <c r="V22" s="79"/>
      <c r="W22" s="79">
        <f>IF(VLOOKUP(CONCATENATE(W$6," ",$D22),'-RÅDATA_KVARTAL-'!$A$4:$W$43,17)&gt;0,VLOOKUP(CONCATENATE(W$6," ",$D22),'-RÅDATA_KVARTAL-'!$A$4:$W$43,17),"")</f>
        <v>2677.6140459210951</v>
      </c>
      <c r="X22" s="80"/>
      <c r="Y22" s="79">
        <f>IF(VLOOKUP(CONCATENATE(Y$6," ",$D22),'-RÅDATA_KVARTAL-'!$A$4:$W$43,17)&gt;0,VLOOKUP(CONCATENATE(Y$6," ",$D22),'-RÅDATA_KVARTAL-'!$A$4:$W$43,17),"")</f>
        <v>2992.9591764118218</v>
      </c>
      <c r="Z22" s="79"/>
      <c r="AA22" s="79">
        <f>IF(VLOOKUP(CONCATENATE(AA$6," ",$D22),'-RÅDATA_KVARTAL-'!$A$4:$W$43,17)&gt;0,VLOOKUP(CONCATENATE(AA$6," ",$D22),'-RÅDATA_KVARTAL-'!$A$4:$W$43,17),"")</f>
        <v>2838.8615404337443</v>
      </c>
      <c r="AB22" s="79"/>
      <c r="AC22" s="79">
        <f>IF(VLOOKUP(CONCATENATE(AC$6," ",$D22),'-RÅDATA_KVARTAL-'!$A$4:$W$43,17)&gt;0,VLOOKUP(CONCATENATE(AC$6," ",$D22),'-RÅDATA_KVARTAL-'!$A$4:$W$43,17),"")</f>
        <v>2883.9190502957035</v>
      </c>
      <c r="AD22" s="153"/>
      <c r="AE22" s="79">
        <f>IF(VLOOKUP(CONCATENATE(AE$6," ",$D22),'-RÅDATA_KVARTAL-'!$A$4:$W$75,17)&gt;0,VLOOKUP(CONCATENATE(AE$6," ",$D22),'-RÅDATA_KVARTAL-'!$A$4:$W$75,17),"")</f>
        <v>2946.0852645898517</v>
      </c>
      <c r="AF22" s="37" t="s">
        <v>169</v>
      </c>
      <c r="AG22" s="33"/>
      <c r="AH22" s="18" t="s">
        <v>40</v>
      </c>
      <c r="AI22" s="25"/>
    </row>
    <row r="23" spans="2:37" ht="10.5" customHeight="1">
      <c r="B23" s="92">
        <v>9</v>
      </c>
      <c r="C23" s="92"/>
      <c r="D23" s="18" t="s">
        <v>3</v>
      </c>
      <c r="E23" s="40"/>
      <c r="F23" s="40"/>
      <c r="G23" s="40"/>
      <c r="H23" s="40"/>
      <c r="I23" s="40"/>
      <c r="J23" s="40"/>
      <c r="K23" s="181" t="s">
        <v>52</v>
      </c>
      <c r="L23" s="79"/>
      <c r="M23" s="181" t="s">
        <v>52</v>
      </c>
      <c r="N23" s="79"/>
      <c r="O23" s="181" t="s">
        <v>52</v>
      </c>
      <c r="P23" s="79"/>
      <c r="Q23" s="181" t="s">
        <v>52</v>
      </c>
      <c r="R23" s="79"/>
      <c r="S23" s="181" t="s">
        <v>52</v>
      </c>
      <c r="T23" s="79"/>
      <c r="U23" s="79">
        <f>IF(VLOOKUP(CONCATENATE(U$6," ",$D23),'-RÅDATA_KVARTAL-'!$A$4:$W$43,17)&gt;0,VLOOKUP(CONCATENATE(U$6," ",$D23),'-RÅDATA_KVARTAL-'!$A$4:$W$43,17),"")</f>
        <v>2992.5099021865972</v>
      </c>
      <c r="V23" s="79"/>
      <c r="W23" s="79">
        <f>IF(VLOOKUP(CONCATENATE(W$6," ",$D23),'-RÅDATA_KVARTAL-'!$A$4:$W$43,17)&gt;0,VLOOKUP(CONCATENATE(W$6," ",$D23),'-RÅDATA_KVARTAL-'!$A$4:$W$43,17),"")</f>
        <v>3196.0306850095217</v>
      </c>
      <c r="X23" s="80"/>
      <c r="Y23" s="79">
        <f>IF(VLOOKUP(CONCATENATE(Y$6," ",$D23),'-RÅDATA_KVARTAL-'!$A$4:$W$43,17)&gt;0,VLOOKUP(CONCATENATE(Y$6," ",$D23),'-RÅDATA_KVARTAL-'!$A$4:$W$43,17),"")</f>
        <v>3223.0080021405156</v>
      </c>
      <c r="Z23" s="79"/>
      <c r="AA23" s="79">
        <f>IF(VLOOKUP(CONCATENATE(AA$6," ",$D23),'-RÅDATA_KVARTAL-'!$A$4:$W$43,17)&gt;0,VLOOKUP(CONCATENATE(AA$6," ",$D23),'-RÅDATA_KVARTAL-'!$A$4:$W$43,17),"")</f>
        <v>3032.1652634106445</v>
      </c>
      <c r="AB23" s="79"/>
      <c r="AC23" s="79">
        <f>IF(VLOOKUP(CONCATENATE(AC$6," ",$D23),'-RÅDATA_KVARTAL-'!$A$4:$W$43,17)&gt;0,VLOOKUP(CONCATENATE(AC$6," ",$D23),'-RÅDATA_KVARTAL-'!$A$4:$W$43,17),"")</f>
        <v>2883.4337905484035</v>
      </c>
      <c r="AD23" s="153"/>
      <c r="AE23" s="79">
        <f>IF(VLOOKUP(CONCATENATE(AE$6," ",$D23),'-RÅDATA_KVARTAL-'!$A$4:$W$75,17)&gt;0,VLOOKUP(CONCATENATE(AE$6," ",$D23),'-RÅDATA_KVARTAL-'!$A$4:$W$75,17),"")</f>
        <v>3074.2818367464333</v>
      </c>
      <c r="AF23" s="37"/>
      <c r="AG23" s="33"/>
      <c r="AH23" s="18" t="s">
        <v>41</v>
      </c>
      <c r="AI23" s="25"/>
    </row>
    <row r="24" spans="2:37" ht="6" customHeight="1">
      <c r="B24" s="92"/>
      <c r="C24" s="92"/>
      <c r="D24" s="18"/>
      <c r="E24" s="40"/>
      <c r="F24" s="40"/>
      <c r="G24" s="40"/>
      <c r="H24" s="40"/>
      <c r="I24" s="40"/>
      <c r="J24" s="40"/>
      <c r="K24" s="40"/>
      <c r="L24" s="40"/>
      <c r="M24" s="40"/>
      <c r="N24" s="40"/>
      <c r="O24" s="40"/>
      <c r="P24" s="40"/>
      <c r="Q24" s="40"/>
      <c r="R24" s="40"/>
      <c r="S24" s="40"/>
      <c r="T24" s="40"/>
      <c r="U24" s="40"/>
      <c r="V24" s="40"/>
      <c r="W24" s="40"/>
      <c r="X24" s="40"/>
      <c r="Y24" s="40"/>
      <c r="Z24" s="175"/>
      <c r="AA24" s="40"/>
      <c r="AB24" s="175"/>
      <c r="AC24" s="40"/>
      <c r="AD24" s="153"/>
      <c r="AE24" s="40"/>
      <c r="AF24" s="37"/>
      <c r="AG24" s="33"/>
      <c r="AH24" s="38"/>
      <c r="AI24" s="25"/>
    </row>
    <row r="25" spans="2:37" ht="11.25" customHeight="1">
      <c r="B25" s="92">
        <v>10</v>
      </c>
      <c r="C25" s="92"/>
      <c r="D25" s="99" t="s">
        <v>15</v>
      </c>
      <c r="E25" s="36"/>
      <c r="F25" s="36"/>
      <c r="G25" s="36"/>
      <c r="H25" s="36"/>
      <c r="I25" s="36"/>
      <c r="J25" s="36"/>
      <c r="K25" s="36">
        <v>10824.755976666665</v>
      </c>
      <c r="L25" s="36"/>
      <c r="M25" s="36">
        <v>11139.511087999999</v>
      </c>
      <c r="N25" s="36"/>
      <c r="O25" s="36">
        <v>12076.191315</v>
      </c>
      <c r="P25" s="36"/>
      <c r="Q25" s="36">
        <v>12729.931439158947</v>
      </c>
      <c r="R25" s="36"/>
      <c r="S25" s="101">
        <v>13443.186500000002</v>
      </c>
      <c r="T25" s="101"/>
      <c r="U25" s="101">
        <f t="shared" ref="U25:AC25" si="0">SUM(U20:U23)</f>
        <v>13450.48411781817</v>
      </c>
      <c r="V25" s="101"/>
      <c r="W25" s="101">
        <f t="shared" si="0"/>
        <v>11627.946452479999</v>
      </c>
      <c r="X25" s="80"/>
      <c r="Y25" s="101">
        <f t="shared" si="0"/>
        <v>12654.854174549631</v>
      </c>
      <c r="Z25" s="101"/>
      <c r="AA25" s="101">
        <f t="shared" si="0"/>
        <v>12376.584646257988</v>
      </c>
      <c r="AB25" s="101"/>
      <c r="AC25" s="101">
        <f t="shared" si="0"/>
        <v>12053.099222966546</v>
      </c>
      <c r="AD25" s="153"/>
      <c r="AE25" s="101">
        <f>SUM(AE20:AE23)</f>
        <v>12315.803413030095</v>
      </c>
      <c r="AF25" s="194"/>
      <c r="AG25" s="33"/>
      <c r="AH25" s="99" t="s">
        <v>34</v>
      </c>
      <c r="AI25" s="25"/>
    </row>
    <row r="26" spans="2:37" ht="6" customHeight="1">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31"/>
      <c r="AH26" s="58"/>
      <c r="AI26" s="25"/>
    </row>
    <row r="27" spans="2:37" ht="6" customHeight="1">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3"/>
      <c r="AH27" s="38"/>
      <c r="AI27" s="25"/>
    </row>
    <row r="28" spans="2:37" ht="6" customHeight="1">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3"/>
      <c r="AH28" s="38"/>
      <c r="AI28" s="25"/>
    </row>
    <row r="29" spans="2:37" ht="6" customHeight="1">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3"/>
      <c r="AH29" s="38"/>
      <c r="AI29" s="25"/>
    </row>
    <row r="30" spans="2:37" ht="18.75" customHeight="1">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row>
    <row r="31" spans="2:37" ht="18.75" customHeight="1">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row>
    <row r="32" spans="2:37" ht="18.75" customHeight="1">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row>
    <row r="33" spans="2:37" ht="18.75" customHeight="1">
      <c r="B33" s="22" t="s">
        <v>164</v>
      </c>
      <c r="C33" s="22"/>
      <c r="D33" s="23"/>
      <c r="E33" s="23"/>
      <c r="F33" s="23"/>
      <c r="G33" s="23"/>
      <c r="H33" s="23"/>
      <c r="I33" s="23"/>
      <c r="J33" s="23"/>
      <c r="K33" s="23"/>
      <c r="L33" s="23"/>
      <c r="M33" s="23"/>
      <c r="N33" s="23"/>
      <c r="O33" s="23"/>
      <c r="P33" s="23"/>
      <c r="Q33" s="23"/>
      <c r="R33" s="23"/>
      <c r="AD33" s="25"/>
      <c r="AF33" s="25"/>
      <c r="AG33" s="25"/>
      <c r="AH33" s="25"/>
    </row>
    <row r="34" spans="2:37">
      <c r="B34" s="184" t="s">
        <v>183</v>
      </c>
      <c r="C34" s="22"/>
      <c r="D34" s="23"/>
      <c r="E34" s="23"/>
      <c r="F34" s="23"/>
      <c r="G34" s="23"/>
      <c r="H34" s="23"/>
      <c r="I34" s="23"/>
      <c r="J34" s="23"/>
      <c r="K34" s="23"/>
      <c r="L34" s="23"/>
      <c r="M34" s="23"/>
      <c r="N34" s="23"/>
      <c r="O34" s="23"/>
      <c r="P34" s="23"/>
      <c r="Q34" s="23"/>
      <c r="R34" s="23"/>
    </row>
    <row r="35" spans="2:37" ht="6" customHeight="1">
      <c r="B35" s="23"/>
      <c r="C35" s="23"/>
      <c r="D35" s="23"/>
      <c r="E35" s="23"/>
      <c r="F35" s="23"/>
      <c r="G35" s="23"/>
      <c r="H35" s="23"/>
      <c r="I35" s="23"/>
      <c r="J35" s="23"/>
      <c r="K35" s="23"/>
      <c r="L35" s="23"/>
      <c r="M35" s="23"/>
      <c r="N35" s="23"/>
      <c r="O35" s="23"/>
      <c r="P35" s="23"/>
      <c r="Q35" s="23"/>
      <c r="R35" s="23"/>
    </row>
    <row r="36" spans="2:37" ht="6" customHeight="1">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row>
    <row r="37" spans="2:37" ht="6" customHeight="1">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row>
    <row r="38" spans="2:37" ht="12.75" customHeight="1">
      <c r="B38" s="237" t="s">
        <v>42</v>
      </c>
      <c r="C38" s="237"/>
      <c r="D38" s="237"/>
      <c r="E38" s="243">
        <v>2000</v>
      </c>
      <c r="F38" s="244"/>
      <c r="G38" s="243">
        <v>2001</v>
      </c>
      <c r="H38" s="244"/>
      <c r="I38" s="243">
        <v>2002</v>
      </c>
      <c r="J38" s="244"/>
      <c r="K38" s="143">
        <v>2003</v>
      </c>
      <c r="L38" s="144"/>
      <c r="M38" s="143">
        <v>2004</v>
      </c>
      <c r="N38" s="144"/>
      <c r="O38" s="143">
        <v>2005</v>
      </c>
      <c r="P38" s="144"/>
      <c r="Q38" s="143">
        <v>2006</v>
      </c>
      <c r="R38" s="144"/>
      <c r="S38" s="143">
        <v>2007</v>
      </c>
      <c r="T38" s="144"/>
      <c r="U38" s="143">
        <v>2008</v>
      </c>
      <c r="V38" s="144"/>
      <c r="W38" s="143">
        <v>2009</v>
      </c>
      <c r="X38" s="80"/>
      <c r="Y38" s="143">
        <v>2010</v>
      </c>
      <c r="Z38" s="80"/>
      <c r="AA38" s="143">
        <v>2011</v>
      </c>
      <c r="AB38" s="144"/>
      <c r="AC38" s="143">
        <v>2012</v>
      </c>
      <c r="AD38" s="144"/>
      <c r="AE38" s="143">
        <v>2013</v>
      </c>
      <c r="AF38" s="24"/>
      <c r="AG38" s="237" t="s">
        <v>45</v>
      </c>
      <c r="AH38" s="237"/>
      <c r="AI38" s="25"/>
    </row>
    <row r="39" spans="2:37" ht="12.75" customHeight="1">
      <c r="B39" s="242" t="s">
        <v>43</v>
      </c>
      <c r="C39" s="242"/>
      <c r="D39" s="242"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97"/>
      <c r="AH39" s="97" t="s">
        <v>44</v>
      </c>
      <c r="AI39" s="25"/>
    </row>
    <row r="40" spans="2:37" ht="6" customHeight="1">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8"/>
      <c r="AG40" s="18"/>
      <c r="AH40" s="18"/>
      <c r="AI40" s="25"/>
    </row>
    <row r="41" spans="2:37" ht="10.5" customHeight="1">
      <c r="B41" s="92">
        <v>1</v>
      </c>
      <c r="C41" s="96"/>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",$D41),'-RÅDATA_KVARTAL-'!$A$4:$AE$43,30)&gt;0,VLOOKUP(CONCATENATE(U$6," ",$D41),'-RÅDATA_KVARTAL-'!$A$4:$AE$43,30),"")</f>
        <v>7658.6933974234953</v>
      </c>
      <c r="V41" s="79"/>
      <c r="W41" s="79">
        <f>IF(VLOOKUP(CONCATENATE(W$6," ",$D41),'-RÅDATA_KVARTAL-'!$A$4:$AE$43,30)&gt;0,VLOOKUP(CONCATENATE(W$6," ",$D41),'-RÅDATA_KVARTAL-'!$A$4:$AE$43,30),"")</f>
        <v>26929.174284732933</v>
      </c>
      <c r="X41" s="79"/>
      <c r="Y41" s="79">
        <f>IF(VLOOKUP(CONCATENATE(Y$6," ",$D41),'-RÅDATA_KVARTAL-'!$A$4:$AE$43,30)&gt;0,VLOOKUP(CONCATENATE(Y$6," ",$D41),'-RÅDATA_KVARTAL-'!$A$4:$AE$43,30),"")</f>
        <v>26084.513200719135</v>
      </c>
      <c r="Z41" s="79"/>
      <c r="AA41" s="79">
        <f>IF(VLOOKUP(CONCATENATE(AA$6," ",$D41),'-RÅDATA_KVARTAL-'!$A$4:$AE$43,30)&gt;0,VLOOKUP(CONCATENATE(AA$6," ",$D41),'-RÅDATA_KVARTAL-'!$A$4:$AE$43,30),"")</f>
        <v>28268.853875171946</v>
      </c>
      <c r="AB41" s="79"/>
      <c r="AC41" s="79">
        <f>IF(VLOOKUP(CONCATENATE(AC$6," ",$D41),'-RÅDATA_KVARTAL-'!$A$4:$AE$43,30)&gt;0,VLOOKUP(CONCATENATE(AC$6," ",$D41),'-RÅDATA_KVARTAL-'!$A$4:$AE$43,30),"")</f>
        <v>27646.986455952607</v>
      </c>
      <c r="AD41" s="146"/>
      <c r="AE41" s="79">
        <f>IF(VLOOKUP(CONCATENATE(AE$6," ",$D41),'-RÅDATA_KVARTAL-'!$A$4:$AE$75,30)&gt;0,VLOOKUP(CONCATENATE(AE$6," ",$D41),'-RÅDATA_KVARTAL-'!$A$4:$AE$75,30),"")</f>
        <v>26839.591782316689</v>
      </c>
      <c r="AF41" s="37" t="s">
        <v>169</v>
      </c>
      <c r="AG41" s="33"/>
      <c r="AH41" s="18" t="s">
        <v>38</v>
      </c>
      <c r="AI41" s="25"/>
    </row>
    <row r="42" spans="2:37" ht="10.5" customHeight="1">
      <c r="B42" s="92">
        <v>2</v>
      </c>
      <c r="C42" s="92"/>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",$D42),'-RÅDATA_KVARTAL-'!$A$4:$AE$43,30)&gt;0,VLOOKUP(CONCATENATE(U$6," ",$D42),'-RÅDATA_KVARTAL-'!$A$4:$AE$43,30),"")</f>
        <v>15146.530688453709</v>
      </c>
      <c r="V42" s="79"/>
      <c r="W42" s="79">
        <f>IF(VLOOKUP(CONCATENATE(W$6," ",$D42),'-RÅDATA_KVARTAL-'!$A$4:$AE$43,30)&gt;0,VLOOKUP(CONCATENATE(W$6," ",$D42),'-RÅDATA_KVARTAL-'!$A$4:$AE$43,30),"")</f>
        <v>25848.363727727461</v>
      </c>
      <c r="X42" s="79"/>
      <c r="Y42" s="79">
        <f>IF(VLOOKUP(CONCATENATE(Y$6," ",$D42),'-RÅDATA_KVARTAL-'!$A$4:$AE$43,30)&gt;0,VLOOKUP(CONCATENATE(Y$6," ",$D42),'-RÅDATA_KVARTAL-'!$A$4:$AE$43,30),"")</f>
        <v>26787.045951825963</v>
      </c>
      <c r="Z42" s="79"/>
      <c r="AA42" s="79">
        <f>IF(VLOOKUP(CONCATENATE(AA$6," ",$D42),'-RÅDATA_KVARTAL-'!$A$4:$AE$43,30)&gt;0,VLOOKUP(CONCATENATE(AA$6," ",$D42),'-RÅDATA_KVARTAL-'!$A$4:$AE$43,30),"")</f>
        <v>28446.782726307611</v>
      </c>
      <c r="AB42" s="79"/>
      <c r="AC42" s="79">
        <f>IF(VLOOKUP(CONCATENATE(AC$6," ",$D42),'-RÅDATA_KVARTAL-'!$A$4:$AE$43,30)&gt;0,VLOOKUP(CONCATENATE(AC$6," ",$D42),'-RÅDATA_KVARTAL-'!$A$4:$AE$43,30),"")</f>
        <v>27337.031926159194</v>
      </c>
      <c r="AD42" s="146"/>
      <c r="AE42" s="79">
        <f>IF(VLOOKUP(CONCATENATE(AE$6," ",$D42),'-RÅDATA_KVARTAL-'!$A$4:$AE$75,30)&gt;0,VLOOKUP(CONCATENATE(AE$6," ",$D42),'-RÅDATA_KVARTAL-'!$A$4:$AE$75,30),"")</f>
        <v>26737.950894372385</v>
      </c>
      <c r="AF42" s="37" t="s">
        <v>169</v>
      </c>
      <c r="AG42" s="33"/>
      <c r="AH42" s="18" t="s">
        <v>39</v>
      </c>
      <c r="AI42" s="25"/>
      <c r="AK42" s="44"/>
    </row>
    <row r="43" spans="2:37" ht="10.5" customHeight="1">
      <c r="B43" s="92">
        <v>3</v>
      </c>
      <c r="C43" s="92"/>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",$D43),'-RÅDATA_KVARTAL-'!$A$4:$AE$43,30)&gt;0,VLOOKUP(CONCATENATE(U$6," ",$D43),'-RÅDATA_KVARTAL-'!$A$4:$AE$43,30),"")</f>
        <v>22013.040126730757</v>
      </c>
      <c r="V43" s="79"/>
      <c r="W43" s="79">
        <f>IF(VLOOKUP(CONCATENATE(W$6," ",$D43),'-RÅDATA_KVARTAL-'!$A$4:$AE$43,30)&gt;0,VLOOKUP(CONCATENATE(W$6," ",$D43),'-RÅDATA_KVARTAL-'!$A$4:$AE$43,30),"")</f>
        <v>25024.407366045034</v>
      </c>
      <c r="X43" s="79"/>
      <c r="Y43" s="79">
        <f>IF(VLOOKUP(CONCATENATE(Y$6," ",$D43),'-RÅDATA_KVARTAL-'!$A$4:$AE$43,30)&gt;0,VLOOKUP(CONCATENATE(Y$6," ",$D43),'-RÅDATA_KVARTAL-'!$A$4:$AE$43,30),"")</f>
        <v>27400.092627339036</v>
      </c>
      <c r="Z43" s="79"/>
      <c r="AA43" s="79">
        <f>IF(VLOOKUP(CONCATENATE(AA$6," ",$D43),'-RÅDATA_KVARTAL-'!$A$4:$AE$43,30)&gt;0,VLOOKUP(CONCATENATE(AA$6," ",$D43),'-RÅDATA_KVARTAL-'!$A$4:$AE$43,30),"")</f>
        <v>28221.915039502725</v>
      </c>
      <c r="AB43" s="79"/>
      <c r="AC43" s="79">
        <f>IF(VLOOKUP(CONCATENATE(AC$6," ",$D43),'-RÅDATA_KVARTAL-'!$A$4:$AE$43,30)&gt;0,VLOOKUP(CONCATENATE(AC$6," ",$D43),'-RÅDATA_KVARTAL-'!$A$4:$AE$43,30),"")</f>
        <v>27331.350184822772</v>
      </c>
      <c r="AD43" s="146"/>
      <c r="AE43" s="79">
        <f>IF(VLOOKUP(CONCATENATE(AE$6," ",$D43),'-RÅDATA_KVARTAL-'!$A$4:$AE$75,30)&gt;0,VLOOKUP(CONCATENATE(AE$6," ",$D43),'-RÅDATA_KVARTAL-'!$A$4:$AE$75,30),"")</f>
        <v>27000.463927505458</v>
      </c>
      <c r="AF43" s="37" t="s">
        <v>169</v>
      </c>
      <c r="AG43" s="33"/>
      <c r="AH43" s="18" t="s">
        <v>40</v>
      </c>
      <c r="AI43" s="25"/>
    </row>
    <row r="44" spans="2:37" ht="10.5" customHeight="1">
      <c r="B44" s="92">
        <v>4</v>
      </c>
      <c r="C44" s="92"/>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",$D44),'-RÅDATA_KVARTAL-'!$A$4:$AE$43,30)&gt;0,VLOOKUP(CONCATENATE(U$6," ",$D44),'-RÅDATA_KVARTAL-'!$A$4:$AE$43,30),"")</f>
        <v>28442.790613999972</v>
      </c>
      <c r="V44" s="79"/>
      <c r="W44" s="79">
        <f>IF(VLOOKUP(CONCATENATE(W$6," ",$D44),'-RÅDATA_KVARTAL-'!$A$4:$AE$43,30)&gt;0,VLOOKUP(CONCATENATE(W$6," ",$D44),'-RÅDATA_KVARTAL-'!$A$4:$AE$43,30),"")</f>
        <v>25529.414385000033</v>
      </c>
      <c r="X44" s="79"/>
      <c r="Y44" s="79">
        <f>IF(VLOOKUP(CONCATENATE(Y$6," ",$D44),'-RÅDATA_KVARTAL-'!$A$4:$AE$43,30)&gt;0,VLOOKUP(CONCATENATE(Y$6," ",$D44),'-RÅDATA_KVARTAL-'!$A$4:$AE$43,30),"")</f>
        <v>27656.505498000006</v>
      </c>
      <c r="Z44" s="79"/>
      <c r="AA44" s="79">
        <f>IF(VLOOKUP(CONCATENATE(AA$6," ",$D44),'-RÅDATA_KVARTAL-'!$A$4:$AE$43,30)&gt;0,VLOOKUP(CONCATENATE(AA$6," ",$D44),'-RÅDATA_KVARTAL-'!$A$4:$AE$43,30),"")</f>
        <v>27880.071118199994</v>
      </c>
      <c r="AB44" s="79"/>
      <c r="AC44" s="79">
        <f>IF(VLOOKUP(CONCATENATE(AC$6," ",$D44),'-RÅDATA_KVARTAL-'!$A$4:$AE$43,30)&gt;0,VLOOKUP(CONCATENATE(AC$6," ",$D44),'-RÅDATA_KVARTAL-'!$A$4:$AE$43,30),"")</f>
        <v>26954.316450403418</v>
      </c>
      <c r="AD44" s="146"/>
      <c r="AE44" s="79">
        <f>IF(VLOOKUP(CONCATENATE(AE$6," ",$D44),'-RÅDATA_KVARTAL-'!$A$4:$AE$75,30)&gt;0,VLOOKUP(CONCATENATE(AE$6," ",$D44),'-RÅDATA_KVARTAL-'!$A$4:$AE$75,30),"")</f>
        <v>27328.36808584366</v>
      </c>
      <c r="AF44" s="37"/>
      <c r="AG44" s="33"/>
      <c r="AH44" s="18" t="s">
        <v>41</v>
      </c>
      <c r="AI44" s="25"/>
    </row>
    <row r="45" spans="2:37" ht="6" customHeight="1">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52"/>
      <c r="AH45" s="46"/>
      <c r="AI45" s="25"/>
    </row>
    <row r="46" spans="2:37" ht="6" customHeight="1">
      <c r="B46" s="92"/>
      <c r="C46" s="92"/>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33"/>
      <c r="AG46" s="33"/>
      <c r="AH46" s="38"/>
      <c r="AI46" s="25"/>
    </row>
    <row r="47" spans="2:37" s="53" customFormat="1" ht="12.75" customHeight="1">
      <c r="B47" s="237" t="s">
        <v>46</v>
      </c>
      <c r="C47" s="237"/>
      <c r="D47" s="237"/>
      <c r="E47" s="232"/>
      <c r="F47" s="232"/>
      <c r="G47" s="232"/>
      <c r="H47" s="232"/>
      <c r="I47" s="232"/>
      <c r="J47" s="232"/>
      <c r="K47" s="232"/>
      <c r="L47" s="232"/>
      <c r="M47" s="232"/>
      <c r="N47" s="232"/>
      <c r="O47" s="232"/>
      <c r="P47" s="232"/>
      <c r="Q47" s="232"/>
      <c r="R47" s="232"/>
      <c r="S47" s="232"/>
      <c r="T47" s="232"/>
      <c r="U47" s="232"/>
      <c r="V47" s="232"/>
      <c r="W47" s="232"/>
      <c r="X47" s="232"/>
      <c r="Y47" s="232"/>
      <c r="Z47" s="232"/>
      <c r="AA47" s="92"/>
      <c r="AB47" s="92"/>
      <c r="AC47" s="232"/>
      <c r="AD47" s="232"/>
      <c r="AE47" s="232"/>
      <c r="AF47" s="232"/>
      <c r="AG47" s="237" t="s">
        <v>48</v>
      </c>
      <c r="AH47" s="237"/>
      <c r="AI47" s="54"/>
    </row>
    <row r="48" spans="2:37" s="53" customFormat="1" ht="12.75" customHeight="1">
      <c r="B48" s="237" t="s">
        <v>47</v>
      </c>
      <c r="C48" s="237"/>
      <c r="D48" s="237"/>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134"/>
      <c r="AF48" s="134"/>
      <c r="AG48" s="237" t="s">
        <v>49</v>
      </c>
      <c r="AH48" s="237"/>
      <c r="AI48" s="54"/>
    </row>
    <row r="49" spans="2:37" ht="4.5" customHeight="1">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25"/>
    </row>
    <row r="50" spans="2:37" ht="10.5" customHeight="1">
      <c r="B50" s="92">
        <v>5</v>
      </c>
      <c r="C50" s="92"/>
      <c r="D50" s="18" t="s">
        <v>0</v>
      </c>
      <c r="E50" s="40"/>
      <c r="F50" s="40"/>
      <c r="G50" s="40"/>
      <c r="H50" s="40"/>
      <c r="I50" s="40"/>
      <c r="J50" s="40"/>
      <c r="K50" s="181" t="s">
        <v>52</v>
      </c>
      <c r="L50" s="79"/>
      <c r="M50" s="181" t="s">
        <v>52</v>
      </c>
      <c r="N50" s="79"/>
      <c r="O50" s="181" t="s">
        <v>52</v>
      </c>
      <c r="P50" s="79"/>
      <c r="Q50" s="181" t="s">
        <v>52</v>
      </c>
      <c r="R50" s="79"/>
      <c r="S50" s="181" t="s">
        <v>52</v>
      </c>
      <c r="T50" s="79"/>
      <c r="U50" s="79">
        <f>IF(VLOOKUP(CONCATENATE(U$6," ",$D50),'-RÅDATA_KVARTAL-'!$A$4:$AE$43,31)&gt;0,VLOOKUP(CONCATENATE(U$6," ",$D50),'-RÅDATA_KVARTAL-'!$A$4:$AE$43,31),"")</f>
        <v>3618.6475168905936</v>
      </c>
      <c r="V50" s="79"/>
      <c r="W50" s="79">
        <f>IF(VLOOKUP(CONCATENATE(W$6," ",$D50),'-RÅDATA_KVARTAL-'!$A$4:$AE$43,31)&gt;0,VLOOKUP(CONCATENATE(W$6," ",$D50),'-RÅDATA_KVARTAL-'!$A$4:$AE$43,31),"")</f>
        <v>12621.915665891895</v>
      </c>
      <c r="X50" s="79"/>
      <c r="Y50" s="79">
        <f>IF(VLOOKUP(CONCATENATE(Y$6," ",$D50),'-RÅDATA_KVARTAL-'!$A$4:$AE$43,31)&gt;0,VLOOKUP(CONCATENATE(Y$6," ",$D50),'-RÅDATA_KVARTAL-'!$A$4:$AE$43,31),"")</f>
        <v>11925.275534393661</v>
      </c>
      <c r="Z50" s="79"/>
      <c r="AA50" s="79">
        <f>IF(VLOOKUP(CONCATENATE(AA$6," ",$D50),'-RÅDATA_KVARTAL-'!$A$4:$AE$43,31)&gt;0,VLOOKUP(CONCATENATE(AA$6," ",$D50),'-RÅDATA_KVARTAL-'!$A$4:$AE$43,31),"")</f>
        <v>12784.719552159348</v>
      </c>
      <c r="AB50" s="79"/>
      <c r="AC50" s="79">
        <f>IF(VLOOKUP(CONCATENATE(AC$6," ",$D50),'-RÅDATA_KVARTAL-'!$A$4:$AE$43,31)&gt;0,VLOOKUP(CONCATENATE(AC$6," ",$D50),'-RÅDATA_KVARTAL-'!$A$4:$AE$43,31),"")</f>
        <v>12354.574073410606</v>
      </c>
      <c r="AD50" s="146"/>
      <c r="AE50" s="79">
        <f>IF(VLOOKUP(CONCATENATE(AE$6," ",$D50),'-RÅDATA_KVARTAL-'!$A$4:$AE$75,31)&gt;0,VLOOKUP(CONCATENATE(AE$6," ",$D50),'-RÅDATA_KVARTAL-'!$A$4:$AE$75,31),"")</f>
        <v>12037.86675779542</v>
      </c>
      <c r="AF50" s="37" t="s">
        <v>169</v>
      </c>
      <c r="AG50" s="33"/>
      <c r="AH50" s="18" t="s">
        <v>38</v>
      </c>
      <c r="AI50" s="25"/>
    </row>
    <row r="51" spans="2:37" ht="10.5" customHeight="1">
      <c r="B51" s="92">
        <v>6</v>
      </c>
      <c r="C51" s="92"/>
      <c r="D51" s="18" t="s">
        <v>1</v>
      </c>
      <c r="E51" s="40"/>
      <c r="F51" s="40"/>
      <c r="G51" s="40"/>
      <c r="H51" s="40"/>
      <c r="I51" s="40"/>
      <c r="J51" s="40"/>
      <c r="K51" s="181" t="s">
        <v>52</v>
      </c>
      <c r="L51" s="79"/>
      <c r="M51" s="181" t="s">
        <v>52</v>
      </c>
      <c r="N51" s="79"/>
      <c r="O51" s="181" t="s">
        <v>52</v>
      </c>
      <c r="P51" s="79"/>
      <c r="Q51" s="181" t="s">
        <v>52</v>
      </c>
      <c r="R51" s="79"/>
      <c r="S51" s="181" t="s">
        <v>52</v>
      </c>
      <c r="T51" s="79"/>
      <c r="U51" s="79">
        <f>IF(VLOOKUP(CONCATENATE(U$6," ",$D51),'-RÅDATA_KVARTAL-'!$A$4:$AE$43,31)&gt;0,VLOOKUP(CONCATENATE(U$6," ",$D51),'-RÅDATA_KVARTAL-'!$A$4:$AE$43,31),"")</f>
        <v>7250.6445422757843</v>
      </c>
      <c r="V51" s="79"/>
      <c r="W51" s="79">
        <f>IF(VLOOKUP(CONCATENATE(W$6," ",$D51),'-RÅDATA_KVARTAL-'!$A$4:$AE$43,31)&gt;0,VLOOKUP(CONCATENATE(W$6," ",$D51),'-RÅDATA_KVARTAL-'!$A$4:$AE$43,31),"")</f>
        <v>11954.14129709177</v>
      </c>
      <c r="X51" s="79"/>
      <c r="Y51" s="79">
        <f>IF(VLOOKUP(CONCATENATE(Y$6," ",$D51),'-RÅDATA_KVARTAL-'!$A$4:$AE$43,31)&gt;0,VLOOKUP(CONCATENATE(Y$6," ",$D51),'-RÅDATA_KVARTAL-'!$A$4:$AE$43,31),"")</f>
        <v>12312.531726927911</v>
      </c>
      <c r="Z51" s="79"/>
      <c r="AA51" s="79">
        <f>IF(VLOOKUP(CONCATENATE(AA$6," ",$D51),'-RÅDATA_KVARTAL-'!$A$4:$AE$43,31)&gt;0,VLOOKUP(CONCATENATE(AA$6," ",$D51),'-RÅDATA_KVARTAL-'!$A$4:$AE$43,31),"")</f>
        <v>12721.525020965937</v>
      </c>
      <c r="AB51" s="79"/>
      <c r="AC51" s="79">
        <f>IF(VLOOKUP(CONCATENATE(AC$6," ",$D51),'-RÅDATA_KVARTAL-'!$A$4:$AE$43,31)&gt;0,VLOOKUP(CONCATENATE(AC$6," ",$D51),'-RÅDATA_KVARTAL-'!$A$4:$AE$43,31),"")</f>
        <v>12156.773185966829</v>
      </c>
      <c r="AD51" s="146"/>
      <c r="AE51" s="79">
        <f>IF(VLOOKUP(CONCATENATE(AE$6," ",$D51),'-RÅDATA_KVARTAL-'!$A$4:$AE$75,31)&gt;0,VLOOKUP(CONCATENATE(AE$6," ",$D51),'-RÅDATA_KVARTAL-'!$A$4:$AE$75,31),"")</f>
        <v>12062.789152537916</v>
      </c>
      <c r="AF51" s="37" t="s">
        <v>169</v>
      </c>
      <c r="AG51" s="33"/>
      <c r="AH51" s="18" t="s">
        <v>39</v>
      </c>
      <c r="AI51" s="25"/>
      <c r="AK51" s="44"/>
    </row>
    <row r="52" spans="2:37" ht="10.5" customHeight="1">
      <c r="B52" s="92">
        <v>7</v>
      </c>
      <c r="C52" s="92"/>
      <c r="D52" s="18" t="s">
        <v>2</v>
      </c>
      <c r="E52" s="40"/>
      <c r="F52" s="40"/>
      <c r="G52" s="40"/>
      <c r="H52" s="40"/>
      <c r="I52" s="40"/>
      <c r="J52" s="40"/>
      <c r="K52" s="181" t="s">
        <v>52</v>
      </c>
      <c r="L52" s="79"/>
      <c r="M52" s="181" t="s">
        <v>52</v>
      </c>
      <c r="N52" s="79"/>
      <c r="O52" s="181" t="s">
        <v>52</v>
      </c>
      <c r="P52" s="79"/>
      <c r="Q52" s="181" t="s">
        <v>52</v>
      </c>
      <c r="R52" s="79"/>
      <c r="S52" s="181" t="s">
        <v>52</v>
      </c>
      <c r="T52" s="79"/>
      <c r="U52" s="79">
        <f>IF(VLOOKUP(CONCATENATE(U$6," ",$D52),'-RÅDATA_KVARTAL-'!$A$4:$AE$43,31)&gt;0,VLOOKUP(CONCATENATE(U$6," ",$D52),'-RÅDATA_KVARTAL-'!$A$4:$AE$43,31),"")</f>
        <v>10457.974215631573</v>
      </c>
      <c r="V52" s="79"/>
      <c r="W52" s="79">
        <f>IF(VLOOKUP(CONCATENATE(W$6," ",$D52),'-RÅDATA_KVARTAL-'!$A$4:$AE$43,31)&gt;0,VLOOKUP(CONCATENATE(W$6," ",$D52),'-RÅDATA_KVARTAL-'!$A$4:$AE$43,31),"")</f>
        <v>11424.425669657074</v>
      </c>
      <c r="X52" s="79"/>
      <c r="Y52" s="79">
        <f>IF(VLOOKUP(CONCATENATE(Y$6," ",$D52),'-RÅDATA_KVARTAL-'!$A$4:$AE$43,31)&gt;0,VLOOKUP(CONCATENATE(Y$6," ",$D52),'-RÅDATA_KVARTAL-'!$A$4:$AE$43,31),"")</f>
        <v>12627.876857418638</v>
      </c>
      <c r="Z52" s="79"/>
      <c r="AA52" s="79">
        <f>IF(VLOOKUP(CONCATENATE(AA$6," ",$D52),'-RÅDATA_KVARTAL-'!$A$4:$AE$43,31)&gt;0,VLOOKUP(CONCATENATE(AA$6," ",$D52),'-RÅDATA_KVARTAL-'!$A$4:$AE$43,31),"")</f>
        <v>12567.427384987859</v>
      </c>
      <c r="AB52" s="79"/>
      <c r="AC52" s="79">
        <f>IF(VLOOKUP(CONCATENATE(AC$6," ",$D52),'-RÅDATA_KVARTAL-'!$A$4:$AE$43,31)&gt;0,VLOOKUP(CONCATENATE(AC$6," ",$D52),'-RÅDATA_KVARTAL-'!$A$4:$AE$43,31),"")</f>
        <v>12201.830695828787</v>
      </c>
      <c r="AD52" s="146"/>
      <c r="AE52" s="79">
        <f>IF(VLOOKUP(CONCATENATE(AE$6," ",$D52),'-RÅDATA_KVARTAL-'!$A$4:$AE$75,31)&gt;0,VLOOKUP(CONCATENATE(AE$6," ",$D52),'-RÅDATA_KVARTAL-'!$A$4:$AE$75,31),"")</f>
        <v>12124.955366832066</v>
      </c>
      <c r="AF52" s="37" t="s">
        <v>169</v>
      </c>
      <c r="AG52" s="33"/>
      <c r="AH52" s="18" t="s">
        <v>40</v>
      </c>
      <c r="AI52" s="25"/>
    </row>
    <row r="53" spans="2:37" ht="10.5" customHeight="1">
      <c r="B53" s="92">
        <v>8</v>
      </c>
      <c r="C53" s="92"/>
      <c r="D53" s="18" t="s">
        <v>3</v>
      </c>
      <c r="E53" s="40"/>
      <c r="F53" s="40"/>
      <c r="G53" s="40"/>
      <c r="H53" s="40"/>
      <c r="I53" s="40"/>
      <c r="J53" s="40"/>
      <c r="K53" s="181" t="s">
        <v>52</v>
      </c>
      <c r="L53" s="79"/>
      <c r="M53" s="181" t="s">
        <v>52</v>
      </c>
      <c r="N53" s="79"/>
      <c r="O53" s="181" t="s">
        <v>52</v>
      </c>
      <c r="P53" s="79"/>
      <c r="Q53" s="181" t="s">
        <v>52</v>
      </c>
      <c r="R53" s="79"/>
      <c r="S53" s="181" t="s">
        <v>52</v>
      </c>
      <c r="T53" s="79"/>
      <c r="U53" s="79">
        <f>IF(VLOOKUP(CONCATENATE(U$6," ",$D53),'-RÅDATA_KVARTAL-'!$A$4:$AE$43,31)&gt;0,VLOOKUP(CONCATENATE(U$6," ",$D53),'-RÅDATA_KVARTAL-'!$A$4:$AE$43,31),"")</f>
        <v>13450.48411781817</v>
      </c>
      <c r="V53" s="79"/>
      <c r="W53" s="79">
        <f>IF(VLOOKUP(CONCATENATE(W$6," ",$D53),'-RÅDATA_KVARTAL-'!$A$4:$AE$43,31)&gt;0,VLOOKUP(CONCATENATE(W$6," ",$D53),'-RÅDATA_KVARTAL-'!$A$4:$AE$43,31),"")</f>
        <v>11627.946452479999</v>
      </c>
      <c r="X53" s="79"/>
      <c r="Y53" s="79">
        <f>IF(VLOOKUP(CONCATENATE(Y$6," ",$D53),'-RÅDATA_KVARTAL-'!$A$4:$AE$43,31)&gt;0,VLOOKUP(CONCATENATE(Y$6," ",$D53),'-RÅDATA_KVARTAL-'!$A$4:$AE$43,31),"")</f>
        <v>12654.854174549631</v>
      </c>
      <c r="Z53" s="79"/>
      <c r="AA53" s="79">
        <f>IF(VLOOKUP(CONCATENATE(AA$6," ",$D53),'-RÅDATA_KVARTAL-'!$A$4:$AE$43,31)&gt;0,VLOOKUP(CONCATENATE(AA$6," ",$D53),'-RÅDATA_KVARTAL-'!$A$4:$AE$43,31),"")</f>
        <v>12376.584646257988</v>
      </c>
      <c r="AB53" s="79"/>
      <c r="AC53" s="79">
        <f>IF(VLOOKUP(CONCATENATE(AC$6," ",$D53),'-RÅDATA_KVARTAL-'!$A$4:$AE$43,31)&gt;0,VLOOKUP(CONCATENATE(AC$6," ",$D53),'-RÅDATA_KVARTAL-'!$A$4:$AE$43,31),"")</f>
        <v>12053.099222966546</v>
      </c>
      <c r="AD53" s="146"/>
      <c r="AE53" s="79">
        <f>IF(VLOOKUP(CONCATENATE(AE$6," ",$D53),'-RÅDATA_KVARTAL-'!$A$4:$AE$75,31)&gt;0,VLOOKUP(CONCATENATE(AE$6," ",$D53),'-RÅDATA_KVARTAL-'!$A$4:$AE$75,31),"")</f>
        <v>12315.803413030095</v>
      </c>
      <c r="AF53" s="37"/>
      <c r="AG53" s="33"/>
      <c r="AH53" s="18" t="s">
        <v>41</v>
      </c>
      <c r="AI53" s="25"/>
    </row>
    <row r="54" spans="2:37" ht="6" customHeight="1">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31"/>
      <c r="AH54" s="58"/>
      <c r="AI54" s="25"/>
    </row>
    <row r="55" spans="2:37">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row>
  </sheetData>
  <mergeCells count="46">
    <mergeCell ref="AE17:AF17"/>
    <mergeCell ref="AE47:AF47"/>
    <mergeCell ref="Y47:Z47"/>
    <mergeCell ref="AC47:AD47"/>
    <mergeCell ref="AG47:AH47"/>
    <mergeCell ref="B48:D48"/>
    <mergeCell ref="AG48:AH48"/>
    <mergeCell ref="M47:N47"/>
    <mergeCell ref="O47:P47"/>
    <mergeCell ref="Q47:R47"/>
    <mergeCell ref="S47:T47"/>
    <mergeCell ref="U47:V47"/>
    <mergeCell ref="W47:X47"/>
    <mergeCell ref="K47:L47"/>
    <mergeCell ref="B39:D39"/>
    <mergeCell ref="B47:D47"/>
    <mergeCell ref="E47:F47"/>
    <mergeCell ref="G47:H47"/>
    <mergeCell ref="I47:J47"/>
    <mergeCell ref="AG6:AH6"/>
    <mergeCell ref="B38:D38"/>
    <mergeCell ref="E38:F38"/>
    <mergeCell ref="G38:H38"/>
    <mergeCell ref="I38:J38"/>
    <mergeCell ref="AG38:AH38"/>
    <mergeCell ref="S17:T17"/>
    <mergeCell ref="AC17:AD17"/>
    <mergeCell ref="AG17:AH17"/>
    <mergeCell ref="B18:D18"/>
    <mergeCell ref="AG18:AH18"/>
    <mergeCell ref="E17:F17"/>
    <mergeCell ref="G17:H17"/>
    <mergeCell ref="I17:J17"/>
    <mergeCell ref="K17:L17"/>
    <mergeCell ref="M17:N17"/>
    <mergeCell ref="B7:D7"/>
    <mergeCell ref="W17:X17"/>
    <mergeCell ref="Y17:Z17"/>
    <mergeCell ref="B17:D17"/>
    <mergeCell ref="B6:D6"/>
    <mergeCell ref="E6:F6"/>
    <mergeCell ref="G6:H6"/>
    <mergeCell ref="I6:J6"/>
    <mergeCell ref="Q17:R17"/>
    <mergeCell ref="O17:P17"/>
    <mergeCell ref="U17:V1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3.xml><?xml version="1.0" encoding="utf-8"?>
<worksheet xmlns="http://schemas.openxmlformats.org/spreadsheetml/2006/main" xmlns:r="http://schemas.openxmlformats.org/officeDocument/2006/relationships">
  <sheetPr>
    <pageSetUpPr fitToPage="1"/>
  </sheetPr>
  <dimension ref="B1:AK57"/>
  <sheetViews>
    <sheetView workbookViewId="0"/>
  </sheetViews>
  <sheetFormatPr defaultRowHeight="14.25" outlineLevelCol="1"/>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customWidth="1" collapsed="1"/>
    <col min="22" max="22" width="1.5" style="21" customWidth="1"/>
    <col min="23" max="23" width="6.6640625" style="21" customWidth="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1" style="21" customWidth="1"/>
    <col min="34" max="34" width="50.5" style="21" customWidth="1"/>
    <col min="35" max="16384" width="9.33203125" style="21"/>
  </cols>
  <sheetData>
    <row r="1" spans="2:37">
      <c r="B1" s="22" t="s">
        <v>165</v>
      </c>
      <c r="C1" s="22"/>
      <c r="D1" s="23"/>
      <c r="E1" s="23"/>
      <c r="F1" s="23"/>
      <c r="G1" s="23"/>
      <c r="H1" s="23"/>
      <c r="I1" s="23"/>
      <c r="J1" s="23"/>
      <c r="K1" s="23"/>
      <c r="L1" s="23"/>
      <c r="M1" s="23"/>
      <c r="N1" s="23"/>
      <c r="O1" s="23"/>
      <c r="P1" s="23"/>
      <c r="Q1" s="23"/>
      <c r="R1" s="23"/>
    </row>
    <row r="2" spans="2:37">
      <c r="B2" s="184" t="s">
        <v>184</v>
      </c>
      <c r="C2" s="22"/>
      <c r="D2" s="23"/>
      <c r="E2" s="23"/>
      <c r="F2" s="23"/>
      <c r="G2" s="23"/>
      <c r="H2" s="23"/>
      <c r="I2" s="23"/>
      <c r="J2" s="23"/>
      <c r="K2" s="23"/>
      <c r="L2" s="23"/>
      <c r="M2" s="23"/>
      <c r="N2" s="23"/>
      <c r="O2" s="23"/>
      <c r="P2" s="23"/>
      <c r="Q2" s="23"/>
      <c r="R2" s="23"/>
    </row>
    <row r="3" spans="2:37" ht="6" customHeight="1">
      <c r="B3" s="23"/>
      <c r="C3" s="23"/>
      <c r="D3" s="23"/>
      <c r="E3" s="23"/>
      <c r="F3" s="23"/>
      <c r="G3" s="23"/>
      <c r="H3" s="23"/>
      <c r="I3" s="23"/>
      <c r="J3" s="23"/>
      <c r="K3" s="23"/>
      <c r="L3" s="23"/>
      <c r="M3" s="23"/>
      <c r="N3" s="23"/>
      <c r="O3" s="23"/>
      <c r="P3" s="23"/>
      <c r="Q3" s="23"/>
      <c r="R3" s="23"/>
    </row>
    <row r="4" spans="2:37" ht="6" customHeight="1">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row>
    <row r="5" spans="2:37" ht="6" customHeight="1">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row>
    <row r="6" spans="2:37" ht="12.75" customHeight="1">
      <c r="B6" s="237" t="s">
        <v>42</v>
      </c>
      <c r="C6" s="237"/>
      <c r="D6" s="237"/>
      <c r="E6" s="243">
        <v>2000</v>
      </c>
      <c r="F6" s="244"/>
      <c r="G6" s="243">
        <v>2001</v>
      </c>
      <c r="H6" s="244"/>
      <c r="I6" s="243">
        <v>2002</v>
      </c>
      <c r="J6" s="244"/>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43">
        <v>2013</v>
      </c>
      <c r="AF6" s="24"/>
      <c r="AG6" s="237" t="s">
        <v>45</v>
      </c>
      <c r="AH6" s="237"/>
      <c r="AI6" s="25"/>
    </row>
    <row r="7" spans="2:37" ht="12.75" customHeight="1">
      <c r="B7" s="242" t="s">
        <v>43</v>
      </c>
      <c r="C7" s="242"/>
      <c r="D7" s="242"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97"/>
      <c r="AH7" s="97" t="s">
        <v>44</v>
      </c>
      <c r="AI7" s="25"/>
    </row>
    <row r="8" spans="2:37" ht="6" customHeight="1">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8"/>
      <c r="AG8" s="18"/>
      <c r="AH8" s="18"/>
      <c r="AI8" s="25"/>
    </row>
    <row r="9" spans="2:37" ht="10.5" customHeight="1">
      <c r="B9" s="92">
        <v>1</v>
      </c>
      <c r="C9" s="9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",$D9),'-RÅDATA_KVARTAL-'!$A$4:$W$43,12)&gt;0,VLOOKUP(CONCATENATE(U$6," ",$D9),'-RÅDATA_KVARTAL-'!$A$4:$W$43,12),"")</f>
        <v>2382.1723320893971</v>
      </c>
      <c r="V9" s="79"/>
      <c r="W9" s="176">
        <f>IF(VLOOKUP(CONCATENATE(W$6," ",$D9),'-RÅDATA_KVARTAL-'!$A$4:$W$43,12)&gt;0,VLOOKUP(CONCATENATE(W$6," ",$D9),'-RÅDATA_KVARTAL-'!$A$4:$W$43,12),"")</f>
        <v>2037.6337144691913</v>
      </c>
      <c r="X9" s="80"/>
      <c r="Y9" s="79">
        <f>IF(VLOOKUP(CONCATENATE(Y$6," ",$D9),'-RÅDATA_KVARTAL-'!$A$4:$W$43,12)&gt;0,VLOOKUP(CONCATENATE(Y$6," ",$D9),'-RÅDATA_KVARTAL-'!$A$4:$W$43,12),"")</f>
        <v>2366.5259006489978</v>
      </c>
      <c r="Z9" s="79"/>
      <c r="AA9" s="79">
        <f>IF(VLOOKUP(CONCATENATE(AA$6," ",$D9),'-RÅDATA_KVARTAL-'!$A$4:$W$43,12)&gt;0,VLOOKUP(CONCATENATE(AA$6," ",$D9),'-RÅDATA_KVARTAL-'!$A$4:$W$43,12),"")</f>
        <v>2737.1439327233566</v>
      </c>
      <c r="AB9" s="79"/>
      <c r="AC9" s="79">
        <f>IF(VLOOKUP(CONCATENATE(AC$6," ",$D9),'-RÅDATA_KVARTAL-'!$A$4:$W$43,12)&gt;0,VLOOKUP(CONCATENATE(AC$6," ",$D9),'-RÅDATA_KVARTAL-'!$A$4:$W$43,12),"")</f>
        <v>2686.8053821097392</v>
      </c>
      <c r="AD9" s="153"/>
      <c r="AE9" s="79">
        <f>IF(VLOOKUP(CONCATENATE(AE$6," ",$D9),'-RÅDATA_KVARTAL-'!$A$4:$W$75,12)&gt;0,VLOOKUP(CONCATENATE(AE$6," ",$D9),'-RÅDATA_KVARTAL-'!$A$4:$W$75,12),"")</f>
        <v>2413.2496809144895</v>
      </c>
      <c r="AF9" s="37" t="s">
        <v>169</v>
      </c>
      <c r="AG9" s="33"/>
      <c r="AH9" s="18" t="s">
        <v>38</v>
      </c>
      <c r="AI9" s="25"/>
    </row>
    <row r="10" spans="2:37" ht="10.5" customHeight="1">
      <c r="B10" s="92">
        <v>2</v>
      </c>
      <c r="C10" s="92"/>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",$D10),'-RÅDATA_KVARTAL-'!$A$4:$W$43,12)&gt;0,VLOOKUP(CONCATENATE(U$6," ",$D10),'-RÅDATA_KVARTAL-'!$A$4:$W$43,12),"")</f>
        <v>2450.2227315966529</v>
      </c>
      <c r="V10" s="79"/>
      <c r="W10" s="176">
        <f>IF(VLOOKUP(CONCATENATE(W$6," ",$D10),'-RÅDATA_KVARTAL-'!$A$4:$W$43,12)&gt;0,VLOOKUP(CONCATENATE(W$6," ",$D10),'-RÅDATA_KVARTAL-'!$A$4:$W$43,12),"")</f>
        <v>2181.8765437135507</v>
      </c>
      <c r="X10" s="80"/>
      <c r="Y10" s="79">
        <f>IF(VLOOKUP(CONCATENATE(Y$6," ",$D10),'-RÅDATA_KVARTAL-'!$A$4:$W$43,12)&gt;0,VLOOKUP(CONCATENATE(Y$6," ",$D10),'-RÅDATA_KVARTAL-'!$A$4:$W$43,12),"")</f>
        <v>2676.4110007100335</v>
      </c>
      <c r="Z10" s="79"/>
      <c r="AA10" s="79">
        <f>IF(VLOOKUP(CONCATENATE(AA$6," ",$D10),'-RÅDATA_KVARTAL-'!$A$4:$W$43,12)&gt;0,VLOOKUP(CONCATENATE(AA$6," ",$D10),'-RÅDATA_KVARTAL-'!$A$4:$W$43,12),"")</f>
        <v>2844.1776547231966</v>
      </c>
      <c r="AB10" s="79"/>
      <c r="AC10" s="79">
        <f>IF(VLOOKUP(CONCATENATE(AC$6," ",$D10),'-RÅDATA_KVARTAL-'!$A$4:$W$43,12)&gt;0,VLOOKUP(CONCATENATE(AC$6," ",$D10),'-RÅDATA_KVARTAL-'!$A$4:$W$43,12),"")</f>
        <v>2500.4988840431197</v>
      </c>
      <c r="AD10" s="153"/>
      <c r="AE10" s="79">
        <f>IF(VLOOKUP(CONCATENATE(AE$6," ",$D10),'-RÅDATA_KVARTAL-'!$A$4:$W$75,12)&gt;0,VLOOKUP(CONCATENATE(AE$6," ",$D10),'-RÅDATA_KVARTAL-'!$A$4:$W$75,12),"")</f>
        <v>2776.1551065773328</v>
      </c>
      <c r="AF10" s="37" t="s">
        <v>169</v>
      </c>
      <c r="AG10" s="33"/>
      <c r="AH10" s="18" t="s">
        <v>39</v>
      </c>
      <c r="AI10" s="25"/>
      <c r="AK10" s="44"/>
    </row>
    <row r="11" spans="2:37" ht="10.5" customHeight="1">
      <c r="B11" s="92">
        <v>3</v>
      </c>
      <c r="C11" s="92"/>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",$D11),'-RÅDATA_KVARTAL-'!$A$4:$W$43,12)&gt;0,VLOOKUP(CONCATENATE(U$6," ",$D11),'-RÅDATA_KVARTAL-'!$A$4:$W$43,12),"")</f>
        <v>2147.40376997166</v>
      </c>
      <c r="V11" s="79"/>
      <c r="W11" s="176">
        <f>IF(VLOOKUP(CONCATENATE(W$6," ",$D11),'-RÅDATA_KVARTAL-'!$A$4:$W$43,12)&gt;0,VLOOKUP(CONCATENATE(W$6," ",$D11),'-RÅDATA_KVARTAL-'!$A$4:$W$43,12),"")</f>
        <v>2289.126702634866</v>
      </c>
      <c r="X11" s="80"/>
      <c r="Y11" s="79">
        <f>IF(VLOOKUP(CONCATENATE(Y$6," ",$D11),'-RÅDATA_KVARTAL-'!$A$4:$W$43,12)&gt;0,VLOOKUP(CONCATENATE(Y$6," ",$D11),'-RÅDATA_KVARTAL-'!$A$4:$W$43,12),"")</f>
        <v>2698.3913808956613</v>
      </c>
      <c r="Z11" s="79"/>
      <c r="AA11" s="79">
        <f>IF(VLOOKUP(CONCATENATE(AA$6," ",$D11),'-RÅDATA_KVARTAL-'!$A$4:$W$43,12)&gt;0,VLOOKUP(CONCATENATE(AA$6," ",$D11),'-RÅDATA_KVARTAL-'!$A$4:$W$43,12),"")</f>
        <v>2647.6235511409805</v>
      </c>
      <c r="AB11" s="79"/>
      <c r="AC11" s="79">
        <f>IF(VLOOKUP(CONCATENATE(AC$6," ",$D11),'-RÅDATA_KVARTAL-'!$A$4:$W$43,12)&gt;0,VLOOKUP(CONCATENATE(AC$6," ",$D11),'-RÅDATA_KVARTAL-'!$A$4:$W$43,12),"")</f>
        <v>2365.3162640251148</v>
      </c>
      <c r="AD11" s="153"/>
      <c r="AE11" s="79">
        <f>IF(VLOOKUP(CONCATENATE(AE$6," ",$D11),'-RÅDATA_KVARTAL-'!$A$4:$W$75,12)&gt;0,VLOOKUP(CONCATENATE(AE$6," ",$D11),'-RÅDATA_KVARTAL-'!$A$4:$W$75,12),"")</f>
        <v>2692.5532427826947</v>
      </c>
      <c r="AF11" s="37" t="s">
        <v>169</v>
      </c>
      <c r="AG11" s="33"/>
      <c r="AH11" s="18" t="s">
        <v>40</v>
      </c>
      <c r="AI11" s="25"/>
    </row>
    <row r="12" spans="2:37" ht="10.5" customHeight="1">
      <c r="B12" s="92">
        <v>4</v>
      </c>
      <c r="C12" s="92"/>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",$D12),'-RÅDATA_KVARTAL-'!$A$4:$W$43,12)&gt;0,VLOOKUP(CONCATENATE(U$6," ",$D12),'-RÅDATA_KVARTAL-'!$A$4:$W$43,12),"")</f>
        <v>1964.9150612289795</v>
      </c>
      <c r="V12" s="79"/>
      <c r="W12" s="176">
        <f>IF(VLOOKUP(CONCATENATE(W$6," ",$D12),'-RÅDATA_KVARTAL-'!$A$4:$W$43,12)&gt;0,VLOOKUP(CONCATENATE(W$6," ",$D12),'-RÅDATA_KVARTAL-'!$A$4:$W$43,12),"")</f>
        <v>2443.2322321823876</v>
      </c>
      <c r="X12" s="80"/>
      <c r="Y12" s="79">
        <f>IF(VLOOKUP(CONCATENATE(Y$6," ",$D12),'-RÅDATA_KVARTAL-'!$A$4:$W$43,12)&gt;0,VLOOKUP(CONCATENATE(Y$6," ",$D12),'-RÅDATA_KVARTAL-'!$A$4:$W$43,12),"")</f>
        <v>2716.0091707153124</v>
      </c>
      <c r="Z12" s="79"/>
      <c r="AA12" s="79">
        <f>IF(VLOOKUP(CONCATENATE(AA$6," ",$D12),'-RÅDATA_KVARTAL-'!$A$4:$W$43,12)&gt;0,VLOOKUP(CONCATENATE(AA$6," ",$D12),'-RÅDATA_KVARTAL-'!$A$4:$W$43,12),"")</f>
        <v>2467.2285325809389</v>
      </c>
      <c r="AB12" s="79"/>
      <c r="AC12" s="79">
        <f>IF(VLOOKUP(CONCATENATE(AC$6," ",$D12),'-RÅDATA_KVARTAL-'!$A$4:$W$43,12)&gt;0,VLOOKUP(CONCATENATE(AC$6," ",$D12),'-RÅDATA_KVARTAL-'!$A$4:$W$43,12),"")</f>
        <v>2225.9974408479893</v>
      </c>
      <c r="AD12" s="153"/>
      <c r="AE12" s="79">
        <f>IF(VLOOKUP(CONCATENATE(AE$6," ",$D12),'-RÅDATA_KVARTAL-'!$A$4:$W$75,12)&gt;0,VLOOKUP(CONCATENATE(AE$6," ",$D12),'-RÅDATA_KVARTAL-'!$A$4:$W$75,12),"")</f>
        <v>2855.1434373078619</v>
      </c>
      <c r="AF12" s="37"/>
      <c r="AG12" s="33"/>
      <c r="AH12" s="18" t="s">
        <v>41</v>
      </c>
      <c r="AI12" s="25"/>
    </row>
    <row r="13" spans="2:37" ht="6" customHeight="1">
      <c r="B13" s="92"/>
      <c r="C13" s="92"/>
      <c r="D13" s="18"/>
      <c r="E13" s="40"/>
      <c r="F13" s="40"/>
      <c r="G13" s="40"/>
      <c r="H13" s="40"/>
      <c r="I13" s="40"/>
      <c r="J13" s="40"/>
      <c r="K13" s="40"/>
      <c r="L13" s="40"/>
      <c r="M13" s="40"/>
      <c r="N13" s="40"/>
      <c r="O13" s="40"/>
      <c r="P13" s="40"/>
      <c r="Q13" s="40"/>
      <c r="R13" s="40"/>
      <c r="S13" s="40"/>
      <c r="T13" s="40"/>
      <c r="U13" s="40"/>
      <c r="V13" s="40"/>
      <c r="W13" s="177"/>
      <c r="X13" s="40"/>
      <c r="Y13" s="40"/>
      <c r="Z13" s="175"/>
      <c r="AA13" s="40"/>
      <c r="AB13" s="175"/>
      <c r="AC13" s="40"/>
      <c r="AD13" s="153"/>
      <c r="AE13" s="40"/>
      <c r="AF13" s="37"/>
      <c r="AG13" s="33"/>
      <c r="AH13" s="38"/>
      <c r="AI13" s="25"/>
    </row>
    <row r="14" spans="2:37" ht="11.25" customHeight="1">
      <c r="B14" s="92">
        <v>5</v>
      </c>
      <c r="C14" s="92"/>
      <c r="D14" s="99" t="s">
        <v>15</v>
      </c>
      <c r="E14" s="36"/>
      <c r="F14" s="36"/>
      <c r="G14" s="36"/>
      <c r="H14" s="36"/>
      <c r="I14" s="36"/>
      <c r="J14" s="36"/>
      <c r="K14" s="36">
        <v>8316.4001700000008</v>
      </c>
      <c r="L14" s="36"/>
      <c r="M14" s="36">
        <v>8441.3562800000018</v>
      </c>
      <c r="N14" s="36"/>
      <c r="O14" s="36">
        <v>8509.9605903425436</v>
      </c>
      <c r="P14" s="36"/>
      <c r="Q14" s="36">
        <v>8444.6249236853873</v>
      </c>
      <c r="R14" s="36"/>
      <c r="S14" s="101">
        <v>8720.6268753839286</v>
      </c>
      <c r="T14" s="101"/>
      <c r="U14" s="101">
        <f>SUM(U9:U12)</f>
        <v>8944.7138948866886</v>
      </c>
      <c r="V14" s="101"/>
      <c r="W14" s="178">
        <f>SUM(W9:W12)</f>
        <v>8951.869192999995</v>
      </c>
      <c r="X14" s="80">
        <v>1</v>
      </c>
      <c r="Y14" s="101">
        <f>SUM(Y9:Y12)</f>
        <v>10457.337452970005</v>
      </c>
      <c r="Z14" s="101"/>
      <c r="AA14" s="101">
        <f>SUM(AA9:AA12)</f>
        <v>10696.173671168472</v>
      </c>
      <c r="AB14" s="101"/>
      <c r="AC14" s="101">
        <f>SUM(AC9:AC12)</f>
        <v>9778.6179710259639</v>
      </c>
      <c r="AD14" s="153"/>
      <c r="AE14" s="101">
        <f>SUM(AE9:AE12)</f>
        <v>10737.101467582379</v>
      </c>
      <c r="AF14" s="194"/>
      <c r="AG14" s="33"/>
      <c r="AH14" s="99" t="s">
        <v>34</v>
      </c>
      <c r="AI14" s="25"/>
    </row>
    <row r="15" spans="2:37" ht="6" customHeight="1">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52"/>
      <c r="AH15" s="46"/>
      <c r="AI15" s="25"/>
    </row>
    <row r="16" spans="2:37" ht="6" customHeight="1">
      <c r="B16" s="92"/>
      <c r="C16" s="92"/>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33"/>
      <c r="AG16" s="33"/>
      <c r="AH16" s="38"/>
      <c r="AI16" s="25"/>
    </row>
    <row r="17" spans="2:37" s="53" customFormat="1" ht="12.75" customHeight="1">
      <c r="B17" s="237" t="s">
        <v>46</v>
      </c>
      <c r="C17" s="237"/>
      <c r="D17" s="237"/>
      <c r="E17" s="232"/>
      <c r="F17" s="232"/>
      <c r="G17" s="232"/>
      <c r="H17" s="232"/>
      <c r="I17" s="232"/>
      <c r="J17" s="232"/>
      <c r="K17" s="232"/>
      <c r="L17" s="232"/>
      <c r="M17" s="232"/>
      <c r="N17" s="232"/>
      <c r="O17" s="232"/>
      <c r="P17" s="232"/>
      <c r="Q17" s="232"/>
      <c r="R17" s="232"/>
      <c r="S17" s="232"/>
      <c r="T17" s="232"/>
      <c r="U17" s="232"/>
      <c r="V17" s="232"/>
      <c r="W17" s="232"/>
      <c r="X17" s="232"/>
      <c r="Y17" s="232"/>
      <c r="Z17" s="232"/>
      <c r="AA17" s="92"/>
      <c r="AB17" s="92"/>
      <c r="AC17" s="232"/>
      <c r="AD17" s="232"/>
      <c r="AE17" s="232"/>
      <c r="AF17" s="232"/>
      <c r="AG17" s="237" t="s">
        <v>48</v>
      </c>
      <c r="AH17" s="237"/>
      <c r="AI17" s="54"/>
    </row>
    <row r="18" spans="2:37" s="53" customFormat="1" ht="12.75" customHeight="1">
      <c r="B18" s="237" t="s">
        <v>47</v>
      </c>
      <c r="C18" s="237"/>
      <c r="D18" s="237"/>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134"/>
      <c r="AF18" s="134"/>
      <c r="AG18" s="237" t="s">
        <v>49</v>
      </c>
      <c r="AH18" s="237"/>
      <c r="AI18" s="54"/>
    </row>
    <row r="19" spans="2:37" ht="4.5" customHeight="1">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25"/>
    </row>
    <row r="20" spans="2:37" ht="10.5" customHeight="1">
      <c r="B20" s="92">
        <v>6</v>
      </c>
      <c r="C20" s="96"/>
      <c r="D20" s="18" t="s">
        <v>0</v>
      </c>
      <c r="E20" s="40"/>
      <c r="F20" s="40"/>
      <c r="G20" s="40"/>
      <c r="H20" s="40"/>
      <c r="I20" s="40"/>
      <c r="J20" s="40"/>
      <c r="K20" s="181" t="s">
        <v>52</v>
      </c>
      <c r="L20" s="79"/>
      <c r="M20" s="181" t="s">
        <v>52</v>
      </c>
      <c r="N20" s="79"/>
      <c r="O20" s="181" t="s">
        <v>52</v>
      </c>
      <c r="P20" s="79"/>
      <c r="Q20" s="181" t="s">
        <v>52</v>
      </c>
      <c r="R20" s="79"/>
      <c r="S20" s="181" t="s">
        <v>52</v>
      </c>
      <c r="T20" s="79"/>
      <c r="U20" s="79">
        <f>IF(VLOOKUP(CONCATENATE(U$6," ",$D20),'-RÅDATA_KVARTAL-'!$A$4:$W$43,13)&gt;0,VLOOKUP(CONCATENATE(U$6," ",$D20),'-RÅDATA_KVARTAL-'!$A$4:$W$43,13),"")</f>
        <v>1377.7792441513416</v>
      </c>
      <c r="V20" s="79"/>
      <c r="W20" s="176">
        <f>IF(VLOOKUP(CONCATENATE(W$6," ",$D20),'-RÅDATA_KVARTAL-'!$A$4:$W$43,13)&gt;0,VLOOKUP(CONCATENATE(W$6," ",$D20),'-RÅDATA_KVARTAL-'!$A$4:$W$43,13),"")</f>
        <v>1201.2192125775418</v>
      </c>
      <c r="X20" s="80"/>
      <c r="Y20" s="79">
        <f>IF(VLOOKUP(CONCATENATE(Y$6," ",$D20),'-RÅDATA_KVARTAL-'!$A$4:$W$43,13)&gt;0,VLOOKUP(CONCATENATE(Y$6," ",$D20),'-RÅDATA_KVARTAL-'!$A$4:$W$43,13),"")</f>
        <v>1470.1318847756784</v>
      </c>
      <c r="Z20" s="79"/>
      <c r="AA20" s="79">
        <f>IF(VLOOKUP(CONCATENATE(AA$6," ",$D20),'-RÅDATA_KVARTAL-'!$A$4:$W$43,13)&gt;0,VLOOKUP(CONCATENATE(AA$6," ",$D20),'-RÅDATA_KVARTAL-'!$A$4:$W$43,13),"")</f>
        <v>1528.8144097869426</v>
      </c>
      <c r="AB20" s="79"/>
      <c r="AC20" s="79">
        <f>IF(VLOOKUP(CONCATENATE(AC$6," ",$D20),'-RÅDATA_KVARTAL-'!$A$4:$W$43,13)&gt;0,VLOOKUP(CONCATENATE(AC$6," ",$D20),'-RÅDATA_KVARTAL-'!$A$4:$W$43,13),"")</f>
        <v>1444.3422377202482</v>
      </c>
      <c r="AD20" s="153"/>
      <c r="AE20" s="79">
        <f>IF(VLOOKUP(CONCATENATE(AE$6," ",$D20),'-RÅDATA_KVARTAL-'!$A$4:$W$75,13)&gt;0,VLOOKUP(CONCATENATE(AE$6," ",$D20),'-RÅDATA_KVARTAL-'!$A$4:$W$75,13),"")</f>
        <v>1226.8549768989888</v>
      </c>
      <c r="AF20" s="37" t="s">
        <v>169</v>
      </c>
      <c r="AG20" s="33"/>
      <c r="AH20" s="18" t="s">
        <v>38</v>
      </c>
      <c r="AI20" s="25"/>
    </row>
    <row r="21" spans="2:37" ht="10.5" customHeight="1">
      <c r="B21" s="92">
        <v>7</v>
      </c>
      <c r="C21" s="92"/>
      <c r="D21" s="18" t="s">
        <v>1</v>
      </c>
      <c r="E21" s="40"/>
      <c r="F21" s="40"/>
      <c r="G21" s="40"/>
      <c r="H21" s="40"/>
      <c r="I21" s="40"/>
      <c r="J21" s="40"/>
      <c r="K21" s="181" t="s">
        <v>52</v>
      </c>
      <c r="L21" s="79"/>
      <c r="M21" s="181" t="s">
        <v>52</v>
      </c>
      <c r="N21" s="79"/>
      <c r="O21" s="181" t="s">
        <v>52</v>
      </c>
      <c r="P21" s="79"/>
      <c r="Q21" s="181" t="s">
        <v>52</v>
      </c>
      <c r="R21" s="79"/>
      <c r="S21" s="181" t="s">
        <v>52</v>
      </c>
      <c r="T21" s="79"/>
      <c r="U21" s="79">
        <f>IF(VLOOKUP(CONCATENATE(U$6," ",$D21),'-RÅDATA_KVARTAL-'!$A$4:$W$43,13)&gt;0,VLOOKUP(CONCATENATE(U$6," ",$D21),'-RÅDATA_KVARTAL-'!$A$4:$W$43,13),"")</f>
        <v>1413.5698004315404</v>
      </c>
      <c r="V21" s="79"/>
      <c r="W21" s="176">
        <f>IF(VLOOKUP(CONCATENATE(W$6," ",$D21),'-RÅDATA_KVARTAL-'!$A$4:$W$43,13)&gt;0,VLOOKUP(CONCATENATE(W$6," ",$D21),'-RÅDATA_KVARTAL-'!$A$4:$W$43,13),"")</f>
        <v>1321.1655080272863</v>
      </c>
      <c r="X21" s="80"/>
      <c r="Y21" s="79">
        <f>IF(VLOOKUP(CONCATENATE(Y$6," ",$D21),'-RÅDATA_KVARTAL-'!$A$4:$W$43,13)&gt;0,VLOOKUP(CONCATENATE(Y$6," ",$D21),'-RÅDATA_KVARTAL-'!$A$4:$W$43,13),"")</f>
        <v>1586.8054061459902</v>
      </c>
      <c r="Z21" s="79"/>
      <c r="AA21" s="79">
        <f>IF(VLOOKUP(CONCATENATE(AA$6," ",$D21),'-RÅDATA_KVARTAL-'!$A$4:$W$43,13)&gt;0,VLOOKUP(CONCATENATE(AA$6," ",$D21),'-RÅDATA_KVARTAL-'!$A$4:$W$43,13),"")</f>
        <v>1549.2807876850081</v>
      </c>
      <c r="AB21" s="79"/>
      <c r="AC21" s="79">
        <f>IF(VLOOKUP(CONCATENATE(AC$6," ",$D21),'-RÅDATA_KVARTAL-'!$A$4:$W$43,13)&gt;0,VLOOKUP(CONCATENATE(AC$6," ",$D21),'-RÅDATA_KVARTAL-'!$A$4:$W$43,13),"")</f>
        <v>1387.6978468942493</v>
      </c>
      <c r="AD21" s="153"/>
      <c r="AE21" s="79">
        <f>IF(VLOOKUP(CONCATENATE(AE$6," ",$D21),'-RÅDATA_KVARTAL-'!$A$4:$W$75,13)&gt;0,VLOOKUP(CONCATENATE(AE$6," ",$D21),'-RÅDATA_KVARTAL-'!$A$4:$W$75,13),"")</f>
        <v>1270.2723732552995</v>
      </c>
      <c r="AF21" s="37" t="s">
        <v>169</v>
      </c>
      <c r="AG21" s="33"/>
      <c r="AH21" s="18" t="s">
        <v>39</v>
      </c>
      <c r="AI21" s="25"/>
      <c r="AK21" s="44"/>
    </row>
    <row r="22" spans="2:37" ht="10.5" customHeight="1">
      <c r="B22" s="92">
        <v>8</v>
      </c>
      <c r="C22" s="92"/>
      <c r="D22" s="18" t="s">
        <v>2</v>
      </c>
      <c r="E22" s="40"/>
      <c r="F22" s="40"/>
      <c r="G22" s="40"/>
      <c r="H22" s="40"/>
      <c r="I22" s="40"/>
      <c r="J22" s="40"/>
      <c r="K22" s="181" t="s">
        <v>52</v>
      </c>
      <c r="L22" s="79"/>
      <c r="M22" s="181" t="s">
        <v>52</v>
      </c>
      <c r="N22" s="79"/>
      <c r="O22" s="181" t="s">
        <v>52</v>
      </c>
      <c r="P22" s="79"/>
      <c r="Q22" s="181" t="s">
        <v>52</v>
      </c>
      <c r="R22" s="79"/>
      <c r="S22" s="181" t="s">
        <v>52</v>
      </c>
      <c r="T22" s="79"/>
      <c r="U22" s="79">
        <f>IF(VLOOKUP(CONCATENATE(U$6," ",$D22),'-RÅDATA_KVARTAL-'!$A$4:$W$43,13)&gt;0,VLOOKUP(CONCATENATE(U$6," ",$D22),'-RÅDATA_KVARTAL-'!$A$4:$W$43,13),"")</f>
        <v>1251.2911933820355</v>
      </c>
      <c r="V22" s="79"/>
      <c r="W22" s="176">
        <f>IF(VLOOKUP(CONCATENATE(W$6," ",$D22),'-RÅDATA_KVARTAL-'!$A$4:$W$43,13)&gt;0,VLOOKUP(CONCATENATE(W$6," ",$D22),'-RÅDATA_KVARTAL-'!$A$4:$W$43,13),"")</f>
        <v>1370.7233604046651</v>
      </c>
      <c r="X22" s="80"/>
      <c r="Y22" s="79">
        <f>IF(VLOOKUP(CONCATENATE(Y$6," ",$D22),'-RÅDATA_KVARTAL-'!$A$4:$W$43,13)&gt;0,VLOOKUP(CONCATENATE(Y$6," ",$D22),'-RÅDATA_KVARTAL-'!$A$4:$W$43,13),"")</f>
        <v>1548.1683666098857</v>
      </c>
      <c r="Z22" s="79"/>
      <c r="AA22" s="79">
        <f>IF(VLOOKUP(CONCATENATE(AA$6," ",$D22),'-RÅDATA_KVARTAL-'!$A$4:$W$43,13)&gt;0,VLOOKUP(CONCATENATE(AA$6," ",$D22),'-RÅDATA_KVARTAL-'!$A$4:$W$43,13),"")</f>
        <v>1447.8520944339743</v>
      </c>
      <c r="AB22" s="79"/>
      <c r="AC22" s="79">
        <f>IF(VLOOKUP(CONCATENATE(AC$6," ",$D22),'-RÅDATA_KVARTAL-'!$A$4:$W$43,13)&gt;0,VLOOKUP(CONCATENATE(AC$6," ",$D22),'-RÅDATA_KVARTAL-'!$A$4:$W$43,13),"")</f>
        <v>1285.2915941104591</v>
      </c>
      <c r="AD22" s="153"/>
      <c r="AE22" s="79">
        <f>IF(VLOOKUP(CONCATENATE(AE$6," ",$D22),'-RÅDATA_KVARTAL-'!$A$4:$W$75,13)&gt;0,VLOOKUP(CONCATENATE(AE$6," ",$D22),'-RÅDATA_KVARTAL-'!$A$4:$W$75,13),"")</f>
        <v>1106.4233987449597</v>
      </c>
      <c r="AF22" s="37" t="s">
        <v>169</v>
      </c>
      <c r="AG22" s="33"/>
      <c r="AH22" s="18" t="s">
        <v>40</v>
      </c>
      <c r="AI22" s="25"/>
    </row>
    <row r="23" spans="2:37" ht="10.5" customHeight="1">
      <c r="B23" s="92">
        <v>9</v>
      </c>
      <c r="C23" s="92"/>
      <c r="D23" s="18" t="s">
        <v>3</v>
      </c>
      <c r="E23" s="40"/>
      <c r="F23" s="40"/>
      <c r="G23" s="40"/>
      <c r="H23" s="40"/>
      <c r="I23" s="40"/>
      <c r="J23" s="40"/>
      <c r="K23" s="181" t="s">
        <v>52</v>
      </c>
      <c r="L23" s="79"/>
      <c r="M23" s="181" t="s">
        <v>52</v>
      </c>
      <c r="N23" s="79"/>
      <c r="O23" s="181" t="s">
        <v>52</v>
      </c>
      <c r="P23" s="79"/>
      <c r="Q23" s="181" t="s">
        <v>52</v>
      </c>
      <c r="R23" s="79"/>
      <c r="S23" s="181" t="s">
        <v>52</v>
      </c>
      <c r="T23" s="79"/>
      <c r="U23" s="79">
        <f>IF(VLOOKUP(CONCATENATE(U$6," ",$D23),'-RÅDATA_KVARTAL-'!$A$4:$W$43,13)&gt;0,VLOOKUP(CONCATENATE(U$6," ",$D23),'-RÅDATA_KVARTAL-'!$A$4:$W$43,13),"")</f>
        <v>1067.3183674235488</v>
      </c>
      <c r="V23" s="79"/>
      <c r="W23" s="176">
        <f>IF(VLOOKUP(CONCATENATE(W$6," ",$D23),'-RÅDATA_KVARTAL-'!$A$4:$W$43,13)&gt;0,VLOOKUP(CONCATENATE(W$6," ",$D23),'-RÅDATA_KVARTAL-'!$A$4:$W$43,13),"")</f>
        <v>1451.3029871270919</v>
      </c>
      <c r="X23" s="80"/>
      <c r="Y23" s="79">
        <f>IF(VLOOKUP(CONCATENATE(Y$6," ",$D23),'-RÅDATA_KVARTAL-'!$A$4:$W$43,13)&gt;0,VLOOKUP(CONCATENATE(Y$6," ",$D23),'-RÅDATA_KVARTAL-'!$A$4:$W$43,13),"")</f>
        <v>1584.0691504161432</v>
      </c>
      <c r="Z23" s="79"/>
      <c r="AA23" s="79">
        <f>IF(VLOOKUP(CONCATENATE(AA$6," ",$D23),'-RÅDATA_KVARTAL-'!$A$4:$W$43,13)&gt;0,VLOOKUP(CONCATENATE(AA$6," ",$D23),'-RÅDATA_KVARTAL-'!$A$4:$W$43,13),"")</f>
        <v>1291.8557911855819</v>
      </c>
      <c r="AB23" s="79"/>
      <c r="AC23" s="79">
        <f>IF(VLOOKUP(CONCATENATE(AC$6," ",$D23),'-RÅDATA_KVARTAL-'!$A$4:$W$43,13)&gt;0,VLOOKUP(CONCATENATE(AC$6," ",$D23),'-RÅDATA_KVARTAL-'!$A$4:$W$43,13),"")</f>
        <v>1284.2648886628606</v>
      </c>
      <c r="AD23" s="153"/>
      <c r="AE23" s="79">
        <f>IF(VLOOKUP(CONCATENATE(AE$6," ",$D23),'-RÅDATA_KVARTAL-'!$A$4:$W$75,13)&gt;0,VLOOKUP(CONCATENATE(AE$6," ",$D23),'-RÅDATA_KVARTAL-'!$A$4:$W$75,13),"")</f>
        <v>1298.7564229864565</v>
      </c>
      <c r="AF23" s="37"/>
      <c r="AG23" s="33"/>
      <c r="AH23" s="18" t="s">
        <v>41</v>
      </c>
      <c r="AI23" s="25"/>
    </row>
    <row r="24" spans="2:37" ht="6" customHeight="1">
      <c r="B24" s="92"/>
      <c r="C24" s="92"/>
      <c r="D24" s="18"/>
      <c r="E24" s="40"/>
      <c r="F24" s="40"/>
      <c r="G24" s="40"/>
      <c r="H24" s="40"/>
      <c r="I24" s="40"/>
      <c r="J24" s="40"/>
      <c r="K24" s="40"/>
      <c r="L24" s="40"/>
      <c r="M24" s="40"/>
      <c r="N24" s="40"/>
      <c r="O24" s="40"/>
      <c r="P24" s="40"/>
      <c r="Q24" s="40"/>
      <c r="R24" s="40"/>
      <c r="S24" s="40"/>
      <c r="T24" s="40"/>
      <c r="U24" s="40"/>
      <c r="V24" s="40"/>
      <c r="W24" s="177"/>
      <c r="X24" s="40"/>
      <c r="Y24" s="40"/>
      <c r="Z24" s="175"/>
      <c r="AA24" s="40"/>
      <c r="AB24" s="175"/>
      <c r="AC24" s="40"/>
      <c r="AD24" s="153"/>
      <c r="AE24" s="40"/>
      <c r="AF24" s="37"/>
      <c r="AG24" s="33"/>
      <c r="AH24" s="38"/>
      <c r="AI24" s="25"/>
    </row>
    <row r="25" spans="2:37" ht="11.25" customHeight="1">
      <c r="B25" s="92">
        <v>10</v>
      </c>
      <c r="C25" s="92"/>
      <c r="D25" s="99" t="s">
        <v>15</v>
      </c>
      <c r="E25" s="36"/>
      <c r="F25" s="36"/>
      <c r="G25" s="36"/>
      <c r="H25" s="36"/>
      <c r="I25" s="36"/>
      <c r="J25" s="36"/>
      <c r="K25" s="36">
        <v>5259.0908519999994</v>
      </c>
      <c r="L25" s="36"/>
      <c r="M25" s="36">
        <v>5405.9406949999993</v>
      </c>
      <c r="N25" s="36"/>
      <c r="O25" s="36">
        <v>5198.8043624918282</v>
      </c>
      <c r="P25" s="36"/>
      <c r="Q25" s="36">
        <v>5022.8433239402675</v>
      </c>
      <c r="R25" s="36"/>
      <c r="S25" s="101">
        <v>5204.9891914295185</v>
      </c>
      <c r="T25" s="101"/>
      <c r="U25" s="101">
        <f t="shared" ref="U25:AC25" si="0">SUM(U20:U23)</f>
        <v>5109.9586053884668</v>
      </c>
      <c r="V25" s="101"/>
      <c r="W25" s="178">
        <f t="shared" si="0"/>
        <v>5344.4110681365855</v>
      </c>
      <c r="X25" s="80">
        <v>1</v>
      </c>
      <c r="Y25" s="101">
        <f t="shared" si="0"/>
        <v>6189.1748079476974</v>
      </c>
      <c r="Z25" s="101"/>
      <c r="AA25" s="101">
        <f t="shared" si="0"/>
        <v>5817.8030830915068</v>
      </c>
      <c r="AB25" s="101"/>
      <c r="AC25" s="101">
        <f t="shared" si="0"/>
        <v>5401.5965673878172</v>
      </c>
      <c r="AD25" s="153"/>
      <c r="AE25" s="101">
        <f>SUM(AE20:AE23)</f>
        <v>4902.3071718857045</v>
      </c>
      <c r="AF25" s="194"/>
      <c r="AG25" s="33"/>
      <c r="AH25" s="99" t="s">
        <v>34</v>
      </c>
      <c r="AI25" s="25"/>
    </row>
    <row r="26" spans="2:37" ht="6" customHeight="1">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31"/>
      <c r="AH26" s="58"/>
      <c r="AI26" s="25"/>
    </row>
    <row r="27" spans="2:37" ht="14.25" customHeight="1">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3"/>
      <c r="AH27" s="38"/>
      <c r="AI27" s="25"/>
    </row>
    <row r="28" spans="2:37" ht="14.25" customHeight="1">
      <c r="B28" s="185" t="s">
        <v>224</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3"/>
      <c r="AH28" s="38"/>
      <c r="AI28" s="25"/>
    </row>
    <row r="29" spans="2:37" ht="14.25" customHeight="1">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3"/>
      <c r="AH29" s="38"/>
      <c r="AI29" s="25"/>
    </row>
    <row r="30" spans="2:37" ht="18.75" customHeight="1">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row>
    <row r="31" spans="2:37" ht="18.75" customHeight="1">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row>
    <row r="32" spans="2:37" ht="18.75" customHeight="1">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row>
    <row r="33" spans="2:37" ht="18.75" customHeight="1">
      <c r="B33" s="22" t="s">
        <v>166</v>
      </c>
      <c r="C33" s="22"/>
      <c r="D33" s="23"/>
      <c r="E33" s="23"/>
      <c r="F33" s="23"/>
      <c r="G33" s="23"/>
      <c r="H33" s="23"/>
      <c r="I33" s="23"/>
      <c r="J33" s="23"/>
      <c r="K33" s="23"/>
      <c r="L33" s="23"/>
      <c r="M33" s="23"/>
      <c r="N33" s="23"/>
      <c r="O33" s="23"/>
      <c r="P33" s="23"/>
      <c r="Q33" s="23"/>
      <c r="R33" s="23"/>
      <c r="AD33" s="25"/>
      <c r="AF33" s="25"/>
      <c r="AG33" s="25"/>
      <c r="AH33" s="25"/>
    </row>
    <row r="34" spans="2:37">
      <c r="B34" s="184" t="s">
        <v>185</v>
      </c>
      <c r="C34" s="22"/>
      <c r="D34" s="23"/>
      <c r="E34" s="23"/>
      <c r="F34" s="23"/>
      <c r="G34" s="23"/>
      <c r="H34" s="23"/>
      <c r="I34" s="23"/>
      <c r="J34" s="23"/>
      <c r="K34" s="23"/>
      <c r="L34" s="23"/>
      <c r="M34" s="23"/>
      <c r="N34" s="23"/>
      <c r="O34" s="23"/>
      <c r="P34" s="23"/>
      <c r="Q34" s="23"/>
      <c r="R34" s="23"/>
    </row>
    <row r="35" spans="2:37" ht="6" customHeight="1">
      <c r="B35" s="23"/>
      <c r="C35" s="23"/>
      <c r="D35" s="23"/>
      <c r="E35" s="23"/>
      <c r="F35" s="23"/>
      <c r="G35" s="23"/>
      <c r="H35" s="23"/>
      <c r="I35" s="23"/>
      <c r="J35" s="23"/>
      <c r="K35" s="23"/>
      <c r="L35" s="23"/>
      <c r="M35" s="23"/>
      <c r="N35" s="23"/>
      <c r="O35" s="23"/>
      <c r="P35" s="23"/>
      <c r="Q35" s="23"/>
      <c r="R35" s="23"/>
    </row>
    <row r="36" spans="2:37" ht="6" customHeight="1">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row>
    <row r="37" spans="2:37" ht="6" customHeight="1">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row>
    <row r="38" spans="2:37" ht="12.75" customHeight="1">
      <c r="B38" s="237" t="s">
        <v>42</v>
      </c>
      <c r="C38" s="237"/>
      <c r="D38" s="237"/>
      <c r="E38" s="243">
        <v>2000</v>
      </c>
      <c r="F38" s="244"/>
      <c r="G38" s="243">
        <v>2001</v>
      </c>
      <c r="H38" s="244"/>
      <c r="I38" s="243">
        <v>2002</v>
      </c>
      <c r="J38" s="244"/>
      <c r="K38" s="143">
        <v>2003</v>
      </c>
      <c r="L38" s="144"/>
      <c r="M38" s="143">
        <v>2004</v>
      </c>
      <c r="N38" s="144"/>
      <c r="O38" s="143">
        <v>2005</v>
      </c>
      <c r="P38" s="144"/>
      <c r="Q38" s="143">
        <v>2006</v>
      </c>
      <c r="R38" s="144"/>
      <c r="S38" s="143">
        <v>2007</v>
      </c>
      <c r="T38" s="144"/>
      <c r="U38" s="143">
        <v>2008</v>
      </c>
      <c r="V38" s="144"/>
      <c r="W38" s="143">
        <v>2009</v>
      </c>
      <c r="X38" s="80">
        <v>1</v>
      </c>
      <c r="Y38" s="143">
        <v>2010</v>
      </c>
      <c r="Z38" s="80"/>
      <c r="AA38" s="143">
        <v>2011</v>
      </c>
      <c r="AB38" s="144"/>
      <c r="AC38" s="143">
        <v>2012</v>
      </c>
      <c r="AD38" s="144"/>
      <c r="AE38" s="143">
        <v>2013</v>
      </c>
      <c r="AF38" s="24"/>
      <c r="AG38" s="237" t="s">
        <v>45</v>
      </c>
      <c r="AH38" s="237"/>
      <c r="AI38" s="25"/>
    </row>
    <row r="39" spans="2:37" ht="12.75" customHeight="1">
      <c r="B39" s="242" t="s">
        <v>43</v>
      </c>
      <c r="C39" s="242"/>
      <c r="D39" s="242"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97"/>
      <c r="AH39" s="97" t="s">
        <v>44</v>
      </c>
      <c r="AI39" s="25"/>
    </row>
    <row r="40" spans="2:37" ht="6" customHeight="1">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8"/>
      <c r="AG40" s="18"/>
      <c r="AH40" s="18"/>
      <c r="AI40" s="25"/>
    </row>
    <row r="41" spans="2:37" ht="10.5" customHeight="1">
      <c r="B41" s="92">
        <v>1</v>
      </c>
      <c r="C41" s="96"/>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",$D41),'-RÅDATA_KVARTAL-'!$A$4:$AC$43,26)&gt;0,VLOOKUP(CONCATENATE(U$6," ",$D41),'-RÅDATA_KVARTAL-'!$A$4:$AC$43,26),"")</f>
        <v>2382.1723320893971</v>
      </c>
      <c r="V41" s="79"/>
      <c r="W41" s="79">
        <f>IF(VLOOKUP(CONCATENATE(W$6," ",$D41),'-RÅDATA_KVARTAL-'!$A$4:$AC$43,26)&gt;0,VLOOKUP(CONCATENATE(W$6," ",$D41),'-RÅDATA_KVARTAL-'!$A$4:$AC$43,26),"")</f>
        <v>8600.175277266484</v>
      </c>
      <c r="X41" s="79"/>
      <c r="Y41" s="79">
        <f>IF(VLOOKUP(CONCATENATE(Y$6," ",$D41),'-RÅDATA_KVARTAL-'!$A$4:$AC$43,26)&gt;0,VLOOKUP(CONCATENATE(Y$6," ",$D41),'-RÅDATA_KVARTAL-'!$A$4:$AC$43,26),"")</f>
        <v>9280.761379179803</v>
      </c>
      <c r="Z41" s="79"/>
      <c r="AA41" s="79">
        <f>IF(VLOOKUP(CONCATENATE(AA$6," ",$D41),'-RÅDATA_KVARTAL-'!$A$4:$AC$43,26)&gt;0,VLOOKUP(CONCATENATE(AA$6," ",$D41),'-RÅDATA_KVARTAL-'!$A$4:$AC$43,26),"")</f>
        <v>10827.955485044364</v>
      </c>
      <c r="AB41" s="79"/>
      <c r="AC41" s="79">
        <f>IF(VLOOKUP(CONCATENATE(AC$6," ",$D41),'-RÅDATA_KVARTAL-'!$A$4:$AC$43,26)&gt;0,VLOOKUP(CONCATENATE(AC$6," ",$D41),'-RÅDATA_KVARTAL-'!$A$4:$AC$43,26),"")</f>
        <v>10645.835120554855</v>
      </c>
      <c r="AD41" s="146"/>
      <c r="AE41" s="79">
        <f>IF(VLOOKUP(CONCATENATE(AE$6," ",$D41),'-RÅDATA_KVARTAL-'!$A$4:$AC$75,26)&gt;0,VLOOKUP(CONCATENATE(AE$6," ",$D41),'-RÅDATA_KVARTAL-'!$A$4:$AC$75,26),"")</f>
        <v>9505.0622698307125</v>
      </c>
      <c r="AF41" s="37" t="s">
        <v>169</v>
      </c>
      <c r="AG41" s="33"/>
      <c r="AH41" s="18" t="s">
        <v>38</v>
      </c>
      <c r="AI41" s="25"/>
    </row>
    <row r="42" spans="2:37" ht="10.5" customHeight="1">
      <c r="B42" s="92">
        <v>2</v>
      </c>
      <c r="C42" s="92"/>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",$D42),'-RÅDATA_KVARTAL-'!$A$4:$AC$43,26)&gt;0,VLOOKUP(CONCATENATE(U$6," ",$D42),'-RÅDATA_KVARTAL-'!$A$4:$AC$43,26),"")</f>
        <v>4832.39506368605</v>
      </c>
      <c r="V42" s="79"/>
      <c r="W42" s="79">
        <f>IF(VLOOKUP(CONCATENATE(W$6," ",$D42),'-RÅDATA_KVARTAL-'!$A$4:$AC$43,26)&gt;0,VLOOKUP(CONCATENATE(W$6," ",$D42),'-RÅDATA_KVARTAL-'!$A$4:$AC$43,26),"")</f>
        <v>8331.8290893833819</v>
      </c>
      <c r="X42" s="79"/>
      <c r="Y42" s="79">
        <f>IF(VLOOKUP(CONCATENATE(Y$6," ",$D42),'-RÅDATA_KVARTAL-'!$A$4:$AC$43,26)&gt;0,VLOOKUP(CONCATENATE(Y$6," ",$D42),'-RÅDATA_KVARTAL-'!$A$4:$AC$43,26),"")</f>
        <v>9775.2958361762849</v>
      </c>
      <c r="Z42" s="79"/>
      <c r="AA42" s="79">
        <f>IF(VLOOKUP(CONCATENATE(AA$6," ",$D42),'-RÅDATA_KVARTAL-'!$A$4:$AC$43,26)&gt;0,VLOOKUP(CONCATENATE(AA$6," ",$D42),'-RÅDATA_KVARTAL-'!$A$4:$AC$43,26),"")</f>
        <v>10995.722139057527</v>
      </c>
      <c r="AB42" s="79"/>
      <c r="AC42" s="79">
        <f>IF(VLOOKUP(CONCATENATE(AC$6," ",$D42),'-RÅDATA_KVARTAL-'!$A$4:$AC$43,26)&gt;0,VLOOKUP(CONCATENATE(AC$6," ",$D42),'-RÅDATA_KVARTAL-'!$A$4:$AC$43,26),"")</f>
        <v>10302.156349874778</v>
      </c>
      <c r="AD42" s="146"/>
      <c r="AE42" s="79">
        <f>IF(VLOOKUP(CONCATENATE(AE$6," ",$D42),'-RÅDATA_KVARTAL-'!$A$4:$AC$75,26)&gt;0,VLOOKUP(CONCATENATE(AE$6," ",$D42),'-RÅDATA_KVARTAL-'!$A$4:$AC$75,26),"")</f>
        <v>9780.7184923649256</v>
      </c>
      <c r="AF42" s="37" t="s">
        <v>169</v>
      </c>
      <c r="AG42" s="33"/>
      <c r="AH42" s="18" t="s">
        <v>39</v>
      </c>
      <c r="AI42" s="25"/>
      <c r="AK42" s="44"/>
    </row>
    <row r="43" spans="2:37" ht="10.5" customHeight="1">
      <c r="B43" s="92">
        <v>3</v>
      </c>
      <c r="C43" s="92"/>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",$D43),'-RÅDATA_KVARTAL-'!$A$4:$AC$43,26)&gt;0,VLOOKUP(CONCATENATE(U$6," ",$D43),'-RÅDATA_KVARTAL-'!$A$4:$AC$43,26),"")</f>
        <v>6979.79883365771</v>
      </c>
      <c r="V43" s="79"/>
      <c r="W43" s="79">
        <f>IF(VLOOKUP(CONCATENATE(W$6," ",$D43),'-RÅDATA_KVARTAL-'!$A$4:$AC$43,26)&gt;0,VLOOKUP(CONCATENATE(W$6," ",$D43),'-RÅDATA_KVARTAL-'!$A$4:$AC$43,26),"")</f>
        <v>8473.5520220465878</v>
      </c>
      <c r="X43" s="79"/>
      <c r="Y43" s="79">
        <f>IF(VLOOKUP(CONCATENATE(Y$6," ",$D43),'-RÅDATA_KVARTAL-'!$A$4:$AC$43,26)&gt;0,VLOOKUP(CONCATENATE(Y$6," ",$D43),'-RÅDATA_KVARTAL-'!$A$4:$AC$43,26),"")</f>
        <v>10184.56051443708</v>
      </c>
      <c r="Z43" s="79"/>
      <c r="AA43" s="79">
        <f>IF(VLOOKUP(CONCATENATE(AA$6," ",$D43),'-RÅDATA_KVARTAL-'!$A$4:$AC$43,26)&gt;0,VLOOKUP(CONCATENATE(AA$6," ",$D43),'-RÅDATA_KVARTAL-'!$A$4:$AC$43,26),"")</f>
        <v>10944.954309302844</v>
      </c>
      <c r="AB43" s="79"/>
      <c r="AC43" s="79">
        <f>IF(VLOOKUP(CONCATENATE(AC$6," ",$D43),'-RÅDATA_KVARTAL-'!$A$4:$AC$43,26)&gt;0,VLOOKUP(CONCATENATE(AC$6," ",$D43),'-RÅDATA_KVARTAL-'!$A$4:$AC$43,26),"")</f>
        <v>10019.849062758913</v>
      </c>
      <c r="AD43" s="146"/>
      <c r="AE43" s="79">
        <f>IF(VLOOKUP(CONCATENATE(AE$6," ",$D43),'-RÅDATA_KVARTAL-'!$A$4:$AC$75,26)&gt;0,VLOOKUP(CONCATENATE(AE$6," ",$D43),'-RÅDATA_KVARTAL-'!$A$4:$AC$75,26),"")</f>
        <v>10107.955471122506</v>
      </c>
      <c r="AF43" s="37" t="s">
        <v>169</v>
      </c>
      <c r="AG43" s="33"/>
      <c r="AH43" s="18" t="s">
        <v>40</v>
      </c>
      <c r="AI43" s="25"/>
    </row>
    <row r="44" spans="2:37" ht="10.5" customHeight="1">
      <c r="B44" s="92">
        <v>4</v>
      </c>
      <c r="C44" s="92"/>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",$D44),'-RÅDATA_KVARTAL-'!$A$4:$AC$43,26)&gt;0,VLOOKUP(CONCATENATE(U$6," ",$D44),'-RÅDATA_KVARTAL-'!$A$4:$AC$43,26),"")</f>
        <v>8944.7138948866886</v>
      </c>
      <c r="V44" s="79"/>
      <c r="W44" s="79">
        <f>IF(VLOOKUP(CONCATENATE(W$6," ",$D44),'-RÅDATA_KVARTAL-'!$A$4:$AC$43,26)&gt;0,VLOOKUP(CONCATENATE(W$6," ",$D44),'-RÅDATA_KVARTAL-'!$A$4:$AC$43,26),"")</f>
        <v>8951.869192999995</v>
      </c>
      <c r="X44" s="79"/>
      <c r="Y44" s="79">
        <f>IF(VLOOKUP(CONCATENATE(Y$6," ",$D44),'-RÅDATA_KVARTAL-'!$A$4:$AC$43,26)&gt;0,VLOOKUP(CONCATENATE(Y$6," ",$D44),'-RÅDATA_KVARTAL-'!$A$4:$AC$43,26),"")</f>
        <v>10457.337452970005</v>
      </c>
      <c r="Z44" s="79"/>
      <c r="AA44" s="79">
        <f>IF(VLOOKUP(CONCATENATE(AA$6," ",$D44),'-RÅDATA_KVARTAL-'!$A$4:$AC$43,26)&gt;0,VLOOKUP(CONCATENATE(AA$6," ",$D44),'-RÅDATA_KVARTAL-'!$A$4:$AC$43,26),"")</f>
        <v>10696.173671168472</v>
      </c>
      <c r="AB44" s="79"/>
      <c r="AC44" s="79">
        <f>IF(VLOOKUP(CONCATENATE(AC$6," ",$D44),'-RÅDATA_KVARTAL-'!$A$4:$AC$43,26)&gt;0,VLOOKUP(CONCATENATE(AC$6," ",$D44),'-RÅDATA_KVARTAL-'!$A$4:$AC$43,26),"")</f>
        <v>9778.6179710259639</v>
      </c>
      <c r="AD44" s="146"/>
      <c r="AE44" s="79">
        <f>IF(VLOOKUP(CONCATENATE(AE$6," ",$D44),'-RÅDATA_KVARTAL-'!$A$4:$AC$75,26)&gt;0,VLOOKUP(CONCATENATE(AE$6," ",$D44),'-RÅDATA_KVARTAL-'!$A$4:$AC$75,26),"")</f>
        <v>10737.101467582379</v>
      </c>
      <c r="AF44" s="37"/>
      <c r="AG44" s="33"/>
      <c r="AH44" s="18" t="s">
        <v>41</v>
      </c>
      <c r="AI44" s="25"/>
    </row>
    <row r="45" spans="2:37" ht="6" customHeight="1">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52"/>
      <c r="AH45" s="46"/>
      <c r="AI45" s="25"/>
    </row>
    <row r="46" spans="2:37" ht="6" customHeight="1">
      <c r="B46" s="92"/>
      <c r="C46" s="92"/>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33"/>
      <c r="AG46" s="33"/>
      <c r="AH46" s="38"/>
      <c r="AI46" s="25"/>
    </row>
    <row r="47" spans="2:37" s="53" customFormat="1" ht="12.75" customHeight="1">
      <c r="B47" s="237" t="s">
        <v>46</v>
      </c>
      <c r="C47" s="237"/>
      <c r="D47" s="237"/>
      <c r="E47" s="232"/>
      <c r="F47" s="232"/>
      <c r="G47" s="232"/>
      <c r="H47" s="232"/>
      <c r="I47" s="232"/>
      <c r="J47" s="232"/>
      <c r="K47" s="232"/>
      <c r="L47" s="232"/>
      <c r="M47" s="232"/>
      <c r="N47" s="232"/>
      <c r="O47" s="232"/>
      <c r="P47" s="232"/>
      <c r="Q47" s="232"/>
      <c r="R47" s="232"/>
      <c r="S47" s="232"/>
      <c r="T47" s="232"/>
      <c r="U47" s="232"/>
      <c r="V47" s="232"/>
      <c r="W47" s="232"/>
      <c r="X47" s="232"/>
      <c r="Y47" s="232"/>
      <c r="Z47" s="232"/>
      <c r="AA47" s="92"/>
      <c r="AB47" s="92"/>
      <c r="AC47" s="232"/>
      <c r="AD47" s="232"/>
      <c r="AE47" s="232"/>
      <c r="AF47" s="232"/>
      <c r="AG47" s="237" t="s">
        <v>48</v>
      </c>
      <c r="AH47" s="237"/>
      <c r="AI47" s="54"/>
    </row>
    <row r="48" spans="2:37" s="53" customFormat="1" ht="12.75" customHeight="1">
      <c r="B48" s="237" t="s">
        <v>47</v>
      </c>
      <c r="C48" s="237"/>
      <c r="D48" s="237"/>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134"/>
      <c r="AF48" s="134"/>
      <c r="AG48" s="237" t="s">
        <v>49</v>
      </c>
      <c r="AH48" s="237"/>
      <c r="AI48" s="54"/>
    </row>
    <row r="49" spans="2:37" ht="4.5" customHeight="1">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25"/>
    </row>
    <row r="50" spans="2:37" ht="10.5" customHeight="1">
      <c r="B50" s="92">
        <v>5</v>
      </c>
      <c r="C50" s="92"/>
      <c r="D50" s="18" t="s">
        <v>0</v>
      </c>
      <c r="E50" s="40"/>
      <c r="F50" s="40"/>
      <c r="G50" s="40"/>
      <c r="H50" s="40"/>
      <c r="I50" s="40"/>
      <c r="J50" s="40"/>
      <c r="K50" s="181" t="s">
        <v>52</v>
      </c>
      <c r="L50" s="79"/>
      <c r="M50" s="181" t="s">
        <v>52</v>
      </c>
      <c r="N50" s="79"/>
      <c r="O50" s="181" t="s">
        <v>52</v>
      </c>
      <c r="P50" s="79"/>
      <c r="Q50" s="181" t="s">
        <v>52</v>
      </c>
      <c r="R50" s="79"/>
      <c r="S50" s="181" t="s">
        <v>52</v>
      </c>
      <c r="T50" s="79"/>
      <c r="U50" s="79">
        <f>IF(VLOOKUP(CONCATENATE(U$6," ",$D50),'-RÅDATA_KVARTAL-'!$A$4:$AC$43,27)&gt;0,VLOOKUP(CONCATENATE(U$6," ",$D50),'-RÅDATA_KVARTAL-'!$A$4:$AC$43,27),"")</f>
        <v>1377.7792441513416</v>
      </c>
      <c r="V50" s="79"/>
      <c r="W50" s="79">
        <f>IF(VLOOKUP(CONCATENATE(W$6," ",$D50),'-RÅDATA_KVARTAL-'!$A$4:$AC$43,27)&gt;0,VLOOKUP(CONCATENATE(W$6," ",$D50),'-RÅDATA_KVARTAL-'!$A$4:$AC$43,27),"")</f>
        <v>4933.3985738146666</v>
      </c>
      <c r="X50" s="79"/>
      <c r="Y50" s="79">
        <f>IF(VLOOKUP(CONCATENATE(Y$6," ",$D50),'-RÅDATA_KVARTAL-'!$A$4:$AC$43,27)&gt;0,VLOOKUP(CONCATENATE(Y$6," ",$D50),'-RÅDATA_KVARTAL-'!$A$4:$AC$43,27),"")</f>
        <v>5613.3237403347221</v>
      </c>
      <c r="Z50" s="79"/>
      <c r="AA50" s="79">
        <f>IF(VLOOKUP(CONCATENATE(AA$6," ",$D50),'-RÅDATA_KVARTAL-'!$A$4:$AC$43,27)&gt;0,VLOOKUP(CONCATENATE(AA$6," ",$D50),'-RÅDATA_KVARTAL-'!$A$4:$AC$43,27),"")</f>
        <v>6247.8573329589617</v>
      </c>
      <c r="AB50" s="79"/>
      <c r="AC50" s="79">
        <f>IF(VLOOKUP(CONCATENATE(AC$6," ",$D50),'-RÅDATA_KVARTAL-'!$A$4:$AC$43,27)&gt;0,VLOOKUP(CONCATENATE(AC$6," ",$D50),'-RÅDATA_KVARTAL-'!$A$4:$AC$43,27),"")</f>
        <v>5733.3309110248119</v>
      </c>
      <c r="AD50" s="146"/>
      <c r="AE50" s="79">
        <f>IF(VLOOKUP(CONCATENATE(AE$6," ",$D50),'-RÅDATA_KVARTAL-'!$A$4:$AC$75,27)&gt;0,VLOOKUP(CONCATENATE(AE$6," ",$D50),'-RÅDATA_KVARTAL-'!$A$4:$AC$75,27),"")</f>
        <v>5184.1093065665573</v>
      </c>
      <c r="AF50" s="37" t="s">
        <v>169</v>
      </c>
      <c r="AG50" s="33"/>
      <c r="AH50" s="18" t="s">
        <v>38</v>
      </c>
      <c r="AI50" s="25"/>
    </row>
    <row r="51" spans="2:37" ht="10.5" customHeight="1">
      <c r="B51" s="92">
        <v>6</v>
      </c>
      <c r="C51" s="92"/>
      <c r="D51" s="18" t="s">
        <v>1</v>
      </c>
      <c r="E51" s="40"/>
      <c r="F51" s="40"/>
      <c r="G51" s="40"/>
      <c r="H51" s="40"/>
      <c r="I51" s="40"/>
      <c r="J51" s="40"/>
      <c r="K51" s="181" t="s">
        <v>52</v>
      </c>
      <c r="L51" s="79"/>
      <c r="M51" s="181" t="s">
        <v>52</v>
      </c>
      <c r="N51" s="79"/>
      <c r="O51" s="181" t="s">
        <v>52</v>
      </c>
      <c r="P51" s="79"/>
      <c r="Q51" s="181" t="s">
        <v>52</v>
      </c>
      <c r="R51" s="79"/>
      <c r="S51" s="181" t="s">
        <v>52</v>
      </c>
      <c r="T51" s="79"/>
      <c r="U51" s="79">
        <f>IF(VLOOKUP(CONCATENATE(U$6," ",$D51),'-RÅDATA_KVARTAL-'!$A$4:$AC$43,27)&gt;0,VLOOKUP(CONCATENATE(U$6," ",$D51),'-RÅDATA_KVARTAL-'!$A$4:$AC$43,27),"")</f>
        <v>2791.349044582882</v>
      </c>
      <c r="V51" s="79"/>
      <c r="W51" s="79">
        <f>IF(VLOOKUP(CONCATENATE(W$6," ",$D51),'-RÅDATA_KVARTAL-'!$A$4:$AC$43,27)&gt;0,VLOOKUP(CONCATENATE(W$6," ",$D51),'-RÅDATA_KVARTAL-'!$A$4:$AC$43,27),"")</f>
        <v>4840.9942814104124</v>
      </c>
      <c r="X51" s="79"/>
      <c r="Y51" s="79">
        <f>IF(VLOOKUP(CONCATENATE(Y$6," ",$D51),'-RÅDATA_KVARTAL-'!$A$4:$AC$43,27)&gt;0,VLOOKUP(CONCATENATE(Y$6," ",$D51),'-RÅDATA_KVARTAL-'!$A$4:$AC$43,27),"")</f>
        <v>5878.963638453426</v>
      </c>
      <c r="Z51" s="79"/>
      <c r="AA51" s="79">
        <f>IF(VLOOKUP(CONCATENATE(AA$6," ",$D51),'-RÅDATA_KVARTAL-'!$A$4:$AC$43,27)&gt;0,VLOOKUP(CONCATENATE(AA$6," ",$D51),'-RÅDATA_KVARTAL-'!$A$4:$AC$43,27),"")</f>
        <v>6210.3327144979803</v>
      </c>
      <c r="AB51" s="79"/>
      <c r="AC51" s="79">
        <f>IF(VLOOKUP(CONCATENATE(AC$6," ",$D51),'-RÅDATA_KVARTAL-'!$A$4:$AC$43,27)&gt;0,VLOOKUP(CONCATENATE(AC$6," ",$D51),'-RÅDATA_KVARTAL-'!$A$4:$AC$43,27),"")</f>
        <v>5571.7479702340534</v>
      </c>
      <c r="AD51" s="146"/>
      <c r="AE51" s="79">
        <f>IF(VLOOKUP(CONCATENATE(AE$6," ",$D51),'-RÅDATA_KVARTAL-'!$A$4:$AC$75,27)&gt;0,VLOOKUP(CONCATENATE(AE$6," ",$D51),'-RÅDATA_KVARTAL-'!$A$4:$AC$75,27),"")</f>
        <v>5066.6838329276079</v>
      </c>
      <c r="AF51" s="37" t="s">
        <v>169</v>
      </c>
      <c r="AG51" s="33"/>
      <c r="AH51" s="18" t="s">
        <v>39</v>
      </c>
      <c r="AI51" s="25"/>
      <c r="AK51" s="44"/>
    </row>
    <row r="52" spans="2:37" ht="10.5" customHeight="1">
      <c r="B52" s="92">
        <v>7</v>
      </c>
      <c r="C52" s="92"/>
      <c r="D52" s="18" t="s">
        <v>2</v>
      </c>
      <c r="E52" s="40"/>
      <c r="F52" s="40"/>
      <c r="G52" s="40"/>
      <c r="H52" s="40"/>
      <c r="I52" s="40"/>
      <c r="J52" s="40"/>
      <c r="K52" s="181" t="s">
        <v>52</v>
      </c>
      <c r="L52" s="79"/>
      <c r="M52" s="181" t="s">
        <v>52</v>
      </c>
      <c r="N52" s="79"/>
      <c r="O52" s="181" t="s">
        <v>52</v>
      </c>
      <c r="P52" s="79"/>
      <c r="Q52" s="181" t="s">
        <v>52</v>
      </c>
      <c r="R52" s="79"/>
      <c r="S52" s="181" t="s">
        <v>52</v>
      </c>
      <c r="T52" s="79"/>
      <c r="U52" s="79">
        <f>IF(VLOOKUP(CONCATENATE(U$6," ",$D52),'-RÅDATA_KVARTAL-'!$A$4:$AC$43,27)&gt;0,VLOOKUP(CONCATENATE(U$6," ",$D52),'-RÅDATA_KVARTAL-'!$A$4:$AC$43,27),"")</f>
        <v>4042.6402379649176</v>
      </c>
      <c r="V52" s="79"/>
      <c r="W52" s="79">
        <f>IF(VLOOKUP(CONCATENATE(W$6," ",$D52),'-RÅDATA_KVARTAL-'!$A$4:$AC$43,27)&gt;0,VLOOKUP(CONCATENATE(W$6," ",$D52),'-RÅDATA_KVARTAL-'!$A$4:$AC$43,27),"")</f>
        <v>4960.4264484330415</v>
      </c>
      <c r="X52" s="79"/>
      <c r="Y52" s="79">
        <f>IF(VLOOKUP(CONCATENATE(Y$6," ",$D52),'-RÅDATA_KVARTAL-'!$A$4:$AC$43,27)&gt;0,VLOOKUP(CONCATENATE(Y$6," ",$D52),'-RÅDATA_KVARTAL-'!$A$4:$AC$43,27),"")</f>
        <v>6056.4086446586462</v>
      </c>
      <c r="Z52" s="79"/>
      <c r="AA52" s="79">
        <f>IF(VLOOKUP(CONCATENATE(AA$6," ",$D52),'-RÅDATA_KVARTAL-'!$A$4:$AC$43,27)&gt;0,VLOOKUP(CONCATENATE(AA$6," ",$D52),'-RÅDATA_KVARTAL-'!$A$4:$AC$43,27),"")</f>
        <v>6110.0164423220685</v>
      </c>
      <c r="AB52" s="79"/>
      <c r="AC52" s="79">
        <f>IF(VLOOKUP(CONCATENATE(AC$6," ",$D52),'-RÅDATA_KVARTAL-'!$A$4:$AC$43,27)&gt;0,VLOOKUP(CONCATENATE(AC$6," ",$D52),'-RÅDATA_KVARTAL-'!$A$4:$AC$43,27),"")</f>
        <v>5409.1874699105383</v>
      </c>
      <c r="AD52" s="146"/>
      <c r="AE52" s="79">
        <f>IF(VLOOKUP(CONCATENATE(AE$6," ",$D52),'-RÅDATA_KVARTAL-'!$A$4:$AC$75,27)&gt;0,VLOOKUP(CONCATENATE(AE$6," ",$D52),'-RÅDATA_KVARTAL-'!$A$4:$AC$75,27),"")</f>
        <v>4887.8156375621083</v>
      </c>
      <c r="AF52" s="37" t="s">
        <v>169</v>
      </c>
      <c r="AG52" s="33"/>
      <c r="AH52" s="18" t="s">
        <v>40</v>
      </c>
      <c r="AI52" s="25"/>
    </row>
    <row r="53" spans="2:37" ht="10.5" customHeight="1">
      <c r="B53" s="92">
        <v>8</v>
      </c>
      <c r="C53" s="92"/>
      <c r="D53" s="18" t="s">
        <v>3</v>
      </c>
      <c r="E53" s="40"/>
      <c r="F53" s="40"/>
      <c r="G53" s="40"/>
      <c r="H53" s="40"/>
      <c r="I53" s="40"/>
      <c r="J53" s="40"/>
      <c r="K53" s="181" t="s">
        <v>52</v>
      </c>
      <c r="L53" s="79"/>
      <c r="M53" s="181" t="s">
        <v>52</v>
      </c>
      <c r="N53" s="79"/>
      <c r="O53" s="181" t="s">
        <v>52</v>
      </c>
      <c r="P53" s="79"/>
      <c r="Q53" s="181" t="s">
        <v>52</v>
      </c>
      <c r="R53" s="79"/>
      <c r="S53" s="181" t="s">
        <v>52</v>
      </c>
      <c r="T53" s="79"/>
      <c r="U53" s="79">
        <f>IF(VLOOKUP(CONCATENATE(U$6," ",$D53),'-RÅDATA_KVARTAL-'!$A$4:$AC$43,27)&gt;0,VLOOKUP(CONCATENATE(U$6," ",$D53),'-RÅDATA_KVARTAL-'!$A$4:$AC$43,27),"")</f>
        <v>5109.9586053884668</v>
      </c>
      <c r="V53" s="79"/>
      <c r="W53" s="79">
        <f>IF(VLOOKUP(CONCATENATE(W$6," ",$D53),'-RÅDATA_KVARTAL-'!$A$4:$AC$43,27)&gt;0,VLOOKUP(CONCATENATE(W$6," ",$D53),'-RÅDATA_KVARTAL-'!$A$4:$AC$43,27),"")</f>
        <v>5344.4110681365855</v>
      </c>
      <c r="X53" s="79"/>
      <c r="Y53" s="79">
        <f>IF(VLOOKUP(CONCATENATE(Y$6," ",$D53),'-RÅDATA_KVARTAL-'!$A$4:$AC$43,27)&gt;0,VLOOKUP(CONCATENATE(Y$6," ",$D53),'-RÅDATA_KVARTAL-'!$A$4:$AC$43,27),"")</f>
        <v>6189.1748079476974</v>
      </c>
      <c r="Z53" s="79"/>
      <c r="AA53" s="79">
        <f>IF(VLOOKUP(CONCATENATE(AA$6," ",$D53),'-RÅDATA_KVARTAL-'!$A$4:$AC$43,27)&gt;0,VLOOKUP(CONCATENATE(AA$6," ",$D53),'-RÅDATA_KVARTAL-'!$A$4:$AC$43,27),"")</f>
        <v>5817.8030830915068</v>
      </c>
      <c r="AB53" s="79"/>
      <c r="AC53" s="79">
        <f>IF(VLOOKUP(CONCATENATE(AC$6," ",$D53),'-RÅDATA_KVARTAL-'!$A$4:$AC$43,27)&gt;0,VLOOKUP(CONCATENATE(AC$6," ",$D53),'-RÅDATA_KVARTAL-'!$A$4:$AC$43,27),"")</f>
        <v>5401.5965673878172</v>
      </c>
      <c r="AD53" s="146"/>
      <c r="AE53" s="79">
        <f>IF(VLOOKUP(CONCATENATE(AE$6," ",$D53),'-RÅDATA_KVARTAL-'!$A$4:$AC$75,27)&gt;0,VLOOKUP(CONCATENATE(AE$6," ",$D53),'-RÅDATA_KVARTAL-'!$A$4:$AC$75,27),"")</f>
        <v>4902.3071718857045</v>
      </c>
      <c r="AF53" s="37"/>
      <c r="AG53" s="33"/>
      <c r="AH53" s="18" t="s">
        <v>41</v>
      </c>
      <c r="AI53" s="25"/>
    </row>
    <row r="54" spans="2:37" ht="6" customHeight="1">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31"/>
      <c r="AH54" s="58"/>
      <c r="AI54" s="25"/>
    </row>
    <row r="55" spans="2:37">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row>
    <row r="56" spans="2:37">
      <c r="B56" s="185" t="s">
        <v>243</v>
      </c>
      <c r="C56" s="25"/>
      <c r="D56" s="25"/>
      <c r="E56" s="25"/>
      <c r="F56" s="25"/>
      <c r="G56" s="25"/>
      <c r="H56" s="25"/>
      <c r="I56" s="25"/>
      <c r="J56" s="25"/>
      <c r="K56" s="25"/>
      <c r="L56" s="25"/>
      <c r="M56" s="25"/>
      <c r="N56" s="25"/>
      <c r="O56" s="25"/>
      <c r="P56" s="25"/>
      <c r="Q56" s="25"/>
      <c r="R56" s="25"/>
      <c r="S56" s="25"/>
      <c r="T56" s="25"/>
      <c r="U56" s="25"/>
    </row>
    <row r="57" spans="2:37">
      <c r="B57" s="74" t="s">
        <v>244</v>
      </c>
      <c r="C57" s="25"/>
      <c r="D57" s="25"/>
      <c r="E57" s="25"/>
      <c r="F57" s="25"/>
      <c r="G57" s="25"/>
      <c r="H57" s="25"/>
      <c r="I57" s="25"/>
      <c r="J57" s="25"/>
      <c r="K57" s="25"/>
      <c r="L57" s="25"/>
      <c r="M57" s="25"/>
      <c r="N57" s="25"/>
      <c r="O57" s="25"/>
      <c r="P57" s="25"/>
      <c r="Q57" s="25"/>
      <c r="R57" s="25"/>
      <c r="S57" s="25"/>
      <c r="T57" s="25"/>
      <c r="U57" s="25"/>
    </row>
  </sheetData>
  <mergeCells count="46">
    <mergeCell ref="AE17:AF17"/>
    <mergeCell ref="AE47:AF47"/>
    <mergeCell ref="Y47:Z47"/>
    <mergeCell ref="AC47:AD47"/>
    <mergeCell ref="AG47:AH47"/>
    <mergeCell ref="B48:D48"/>
    <mergeCell ref="AG48:AH48"/>
    <mergeCell ref="M47:N47"/>
    <mergeCell ref="O47:P47"/>
    <mergeCell ref="Q47:R47"/>
    <mergeCell ref="S47:T47"/>
    <mergeCell ref="U47:V47"/>
    <mergeCell ref="W47:X47"/>
    <mergeCell ref="K47:L47"/>
    <mergeCell ref="B39:D39"/>
    <mergeCell ref="B47:D47"/>
    <mergeCell ref="E47:F47"/>
    <mergeCell ref="G47:H47"/>
    <mergeCell ref="I47:J47"/>
    <mergeCell ref="AG6:AH6"/>
    <mergeCell ref="B38:D38"/>
    <mergeCell ref="E38:F38"/>
    <mergeCell ref="G38:H38"/>
    <mergeCell ref="I38:J38"/>
    <mergeCell ref="AG38:AH38"/>
    <mergeCell ref="S17:T17"/>
    <mergeCell ref="AC17:AD17"/>
    <mergeCell ref="AG17:AH17"/>
    <mergeCell ref="B18:D18"/>
    <mergeCell ref="AG18:AH18"/>
    <mergeCell ref="E17:F17"/>
    <mergeCell ref="G17:H17"/>
    <mergeCell ref="I17:J17"/>
    <mergeCell ref="K17:L17"/>
    <mergeCell ref="M17:N17"/>
    <mergeCell ref="B7:D7"/>
    <mergeCell ref="W17:X17"/>
    <mergeCell ref="Y17:Z17"/>
    <mergeCell ref="B17:D17"/>
    <mergeCell ref="B6:D6"/>
    <mergeCell ref="E6:F6"/>
    <mergeCell ref="G6:H6"/>
    <mergeCell ref="I6:J6"/>
    <mergeCell ref="Q17:R17"/>
    <mergeCell ref="O17:P17"/>
    <mergeCell ref="U17:V17"/>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14.xml><?xml version="1.0" encoding="utf-8"?>
<worksheet xmlns="http://schemas.openxmlformats.org/spreadsheetml/2006/main" xmlns:r="http://schemas.openxmlformats.org/officeDocument/2006/relationships">
  <sheetPr>
    <pageSetUpPr fitToPage="1"/>
  </sheetPr>
  <dimension ref="A42:A43"/>
  <sheetViews>
    <sheetView workbookViewId="0"/>
  </sheetViews>
  <sheetFormatPr defaultRowHeight="11.25"/>
  <cols>
    <col min="1" max="16384" width="9.33203125" style="14"/>
  </cols>
  <sheetData>
    <row r="42" spans="1:1" s="124" customFormat="1" ht="12.75" customHeight="1">
      <c r="A42" s="122" t="s">
        <v>222</v>
      </c>
    </row>
    <row r="43" spans="1:1" s="192" customFormat="1" ht="12.75" customHeight="1">
      <c r="A43" s="186" t="s">
        <v>225</v>
      </c>
    </row>
  </sheetData>
  <sheetProtection sheet="1" objects="1" scenarios="1"/>
  <pageMargins left="0" right="0" top="0.19685039370078741" bottom="0.19685039370078741" header="0"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A42:A43"/>
  <sheetViews>
    <sheetView workbookViewId="0"/>
  </sheetViews>
  <sheetFormatPr defaultRowHeight="11.25"/>
  <cols>
    <col min="1" max="16384" width="9.33203125" style="14"/>
  </cols>
  <sheetData>
    <row r="42" spans="1:1" s="124" customFormat="1" ht="12.75" customHeight="1">
      <c r="A42" s="124" t="s">
        <v>197</v>
      </c>
    </row>
    <row r="43" spans="1:1" s="192" customFormat="1" ht="12.75" customHeight="1">
      <c r="A43" s="192" t="s">
        <v>198</v>
      </c>
    </row>
  </sheetData>
  <sheetProtection sheet="1" objects="1" scenarios="1"/>
  <pageMargins left="0" right="0" top="0.19685039370078741" bottom="0.19685039370078741"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dimension ref="A42:B43"/>
  <sheetViews>
    <sheetView workbookViewId="0"/>
  </sheetViews>
  <sheetFormatPr defaultRowHeight="11.25"/>
  <cols>
    <col min="1" max="1" width="1.33203125" style="14" customWidth="1"/>
    <col min="2" max="2" width="2" style="14" customWidth="1"/>
    <col min="3" max="16384" width="9.33203125" style="14"/>
  </cols>
  <sheetData>
    <row r="42" spans="1:2">
      <c r="A42" s="122" t="s">
        <v>212</v>
      </c>
      <c r="B42" s="125"/>
    </row>
    <row r="43" spans="1:2" s="73" customFormat="1">
      <c r="A43" s="186" t="s">
        <v>199</v>
      </c>
      <c r="B43" s="192"/>
    </row>
  </sheetData>
  <sheetProtection sheet="1" objects="1" scenarios="1"/>
  <pageMargins left="0" right="0" top="0.19685039370078741" bottom="0.19685039370078741"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sheetPr>
    <pageSetUpPr fitToPage="1"/>
  </sheetPr>
  <dimension ref="A42:A43"/>
  <sheetViews>
    <sheetView workbookViewId="0"/>
  </sheetViews>
  <sheetFormatPr defaultRowHeight="11.25"/>
  <cols>
    <col min="1" max="16384" width="9.33203125" style="14"/>
  </cols>
  <sheetData>
    <row r="42" spans="1:1">
      <c r="A42" s="122" t="s">
        <v>213</v>
      </c>
    </row>
    <row r="43" spans="1:1" s="73" customFormat="1">
      <c r="A43" s="186" t="s">
        <v>201</v>
      </c>
    </row>
  </sheetData>
  <sheetProtection sheet="1" objects="1" scenarios="1"/>
  <pageMargins left="0" right="0" top="0.19685039370078741" bottom="0.19685039370078741"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sheetPr>
    <pageSetUpPr fitToPage="1"/>
  </sheetPr>
  <dimension ref="A42:A43"/>
  <sheetViews>
    <sheetView workbookViewId="0"/>
  </sheetViews>
  <sheetFormatPr defaultRowHeight="11.25"/>
  <cols>
    <col min="1" max="16384" width="9.33203125" style="14"/>
  </cols>
  <sheetData>
    <row r="42" spans="1:1">
      <c r="A42" s="122" t="s">
        <v>202</v>
      </c>
    </row>
    <row r="43" spans="1:1" s="73" customFormat="1">
      <c r="A43" s="186" t="s">
        <v>203</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19.xml><?xml version="1.0" encoding="utf-8"?>
<worksheet xmlns="http://schemas.openxmlformats.org/spreadsheetml/2006/main" xmlns:r="http://schemas.openxmlformats.org/officeDocument/2006/relationships">
  <sheetPr>
    <pageSetUpPr fitToPage="1"/>
  </sheetPr>
  <dimension ref="A42:A43"/>
  <sheetViews>
    <sheetView workbookViewId="0"/>
  </sheetViews>
  <sheetFormatPr defaultRowHeight="11.25"/>
  <cols>
    <col min="1" max="16384" width="9.33203125" style="14"/>
  </cols>
  <sheetData>
    <row r="42" spans="1:1">
      <c r="A42" s="122" t="s">
        <v>214</v>
      </c>
    </row>
    <row r="43" spans="1:1" s="73" customFormat="1">
      <c r="A43" s="186" t="s">
        <v>205</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xml><?xml version="1.0" encoding="utf-8"?>
<worksheet xmlns="http://schemas.openxmlformats.org/spreadsheetml/2006/main" xmlns:r="http://schemas.openxmlformats.org/officeDocument/2006/relationships">
  <dimension ref="B2:B84"/>
  <sheetViews>
    <sheetView workbookViewId="0"/>
  </sheetViews>
  <sheetFormatPr defaultRowHeight="11.25"/>
  <cols>
    <col min="1" max="1" width="1.33203125" style="14" customWidth="1"/>
    <col min="2" max="21" width="9.33203125" style="14"/>
    <col min="22" max="22" width="43.6640625" style="14" customWidth="1"/>
    <col min="23" max="16384" width="9.33203125" style="14"/>
  </cols>
  <sheetData>
    <row r="2" spans="2:2" ht="12.75">
      <c r="B2" s="129" t="s">
        <v>167</v>
      </c>
    </row>
    <row r="5" spans="2:2">
      <c r="B5" s="139" t="s">
        <v>133</v>
      </c>
    </row>
    <row r="6" spans="2:2" ht="6" customHeight="1"/>
    <row r="7" spans="2:2">
      <c r="B7" s="139" t="s">
        <v>134</v>
      </c>
    </row>
    <row r="8" spans="2:2" ht="6" customHeight="1"/>
    <row r="9" spans="2:2">
      <c r="B9" s="139" t="s">
        <v>99</v>
      </c>
    </row>
    <row r="10" spans="2:2" ht="6" customHeight="1"/>
    <row r="11" spans="2:2" ht="12" customHeight="1">
      <c r="B11" s="139" t="s">
        <v>188</v>
      </c>
    </row>
    <row r="12" spans="2:2" ht="12" customHeight="1">
      <c r="B12" s="139" t="s">
        <v>187</v>
      </c>
    </row>
    <row r="13" spans="2:2" ht="6" customHeight="1"/>
    <row r="14" spans="2:2" ht="12" customHeight="1">
      <c r="B14" s="139" t="s">
        <v>189</v>
      </c>
    </row>
    <row r="15" spans="2:2" ht="12" customHeight="1">
      <c r="B15" s="139" t="s">
        <v>172</v>
      </c>
    </row>
    <row r="16" spans="2:2" ht="6" customHeight="1"/>
    <row r="17" spans="2:2" ht="12" customHeight="1">
      <c r="B17" s="139" t="s">
        <v>116</v>
      </c>
    </row>
    <row r="18" spans="2:2" ht="12" customHeight="1">
      <c r="B18" s="139" t="s">
        <v>173</v>
      </c>
    </row>
    <row r="19" spans="2:2" ht="6" customHeight="1"/>
    <row r="20" spans="2:2" ht="12" customHeight="1">
      <c r="B20" s="139" t="s">
        <v>190</v>
      </c>
    </row>
    <row r="21" spans="2:2" ht="12" customHeight="1">
      <c r="B21" s="139" t="s">
        <v>174</v>
      </c>
    </row>
    <row r="22" spans="2:2" ht="6" customHeight="1"/>
    <row r="23" spans="2:2" ht="12" customHeight="1">
      <c r="B23" s="139" t="s">
        <v>140</v>
      </c>
    </row>
    <row r="24" spans="2:2" ht="12" customHeight="1">
      <c r="B24" s="139" t="s">
        <v>177</v>
      </c>
    </row>
    <row r="25" spans="2:2" ht="6" customHeight="1"/>
    <row r="26" spans="2:2" ht="12" customHeight="1">
      <c r="B26" s="139" t="s">
        <v>150</v>
      </c>
    </row>
    <row r="27" spans="2:2" ht="12" customHeight="1">
      <c r="B27" s="139" t="s">
        <v>175</v>
      </c>
    </row>
    <row r="28" spans="2:2" ht="6" customHeight="1">
      <c r="B28" s="138"/>
    </row>
    <row r="29" spans="2:2" ht="12" customHeight="1">
      <c r="B29" s="139" t="s">
        <v>151</v>
      </c>
    </row>
    <row r="30" spans="2:2" ht="12" customHeight="1">
      <c r="B30" s="139" t="s">
        <v>176</v>
      </c>
    </row>
    <row r="31" spans="2:2" ht="6" customHeight="1">
      <c r="B31" s="138"/>
    </row>
    <row r="32" spans="2:2" ht="12" customHeight="1">
      <c r="B32" s="139" t="s">
        <v>191</v>
      </c>
    </row>
    <row r="33" spans="2:2" ht="12" customHeight="1">
      <c r="B33" s="139" t="s">
        <v>178</v>
      </c>
    </row>
    <row r="34" spans="2:2" ht="6" customHeight="1"/>
    <row r="35" spans="2:2" ht="12" customHeight="1">
      <c r="B35" s="139" t="s">
        <v>160</v>
      </c>
    </row>
    <row r="36" spans="2:2" ht="12" customHeight="1">
      <c r="B36" s="139" t="s">
        <v>179</v>
      </c>
    </row>
    <row r="37" spans="2:2" ht="6" customHeight="1"/>
    <row r="38" spans="2:2" ht="12" customHeight="1">
      <c r="B38" s="139" t="s">
        <v>192</v>
      </c>
    </row>
    <row r="39" spans="2:2" ht="12" customHeight="1">
      <c r="B39" s="139" t="s">
        <v>226</v>
      </c>
    </row>
    <row r="40" spans="2:2" ht="6" customHeight="1"/>
    <row r="41" spans="2:2" ht="12" customHeight="1">
      <c r="B41" s="139" t="s">
        <v>193</v>
      </c>
    </row>
    <row r="42" spans="2:2" ht="12" customHeight="1">
      <c r="B42" s="139" t="s">
        <v>181</v>
      </c>
    </row>
    <row r="43" spans="2:2" ht="6" customHeight="1"/>
    <row r="44" spans="2:2" ht="12" customHeight="1">
      <c r="B44" s="139" t="s">
        <v>194</v>
      </c>
    </row>
    <row r="45" spans="2:2" ht="12" customHeight="1">
      <c r="B45" s="139" t="s">
        <v>182</v>
      </c>
    </row>
    <row r="46" spans="2:2" ht="6" customHeight="1">
      <c r="B46" s="138"/>
    </row>
    <row r="47" spans="2:2" ht="12" customHeight="1">
      <c r="B47" s="139" t="s">
        <v>164</v>
      </c>
    </row>
    <row r="48" spans="2:2" ht="12" customHeight="1">
      <c r="B48" s="139" t="s">
        <v>183</v>
      </c>
    </row>
    <row r="49" spans="2:2" ht="6" customHeight="1">
      <c r="B49" s="138"/>
    </row>
    <row r="50" spans="2:2" ht="12" customHeight="1">
      <c r="B50" s="139" t="s">
        <v>195</v>
      </c>
    </row>
    <row r="51" spans="2:2" ht="12" customHeight="1">
      <c r="B51" s="139" t="s">
        <v>184</v>
      </c>
    </row>
    <row r="52" spans="2:2" ht="6" customHeight="1">
      <c r="B52" s="138"/>
    </row>
    <row r="53" spans="2:2" ht="12" customHeight="1">
      <c r="B53" s="139" t="s">
        <v>196</v>
      </c>
    </row>
    <row r="54" spans="2:2" ht="12" customHeight="1">
      <c r="B54" s="139" t="s">
        <v>185</v>
      </c>
    </row>
    <row r="55" spans="2:2" ht="6" customHeight="1"/>
    <row r="56" spans="2:2" ht="12" customHeight="1">
      <c r="B56" s="139" t="s">
        <v>222</v>
      </c>
    </row>
    <row r="57" spans="2:2" ht="12" customHeight="1">
      <c r="B57" s="139" t="s">
        <v>225</v>
      </c>
    </row>
    <row r="58" spans="2:2" ht="6" customHeight="1">
      <c r="B58" s="139"/>
    </row>
    <row r="59" spans="2:2" ht="12" customHeight="1">
      <c r="B59" s="139" t="s">
        <v>197</v>
      </c>
    </row>
    <row r="60" spans="2:2" ht="12" customHeight="1">
      <c r="B60" s="139" t="s">
        <v>198</v>
      </c>
    </row>
    <row r="61" spans="2:2" ht="6" customHeight="1">
      <c r="B61" s="139"/>
    </row>
    <row r="62" spans="2:2" ht="12" customHeight="1">
      <c r="B62" s="139" t="s">
        <v>212</v>
      </c>
    </row>
    <row r="63" spans="2:2" ht="12" customHeight="1">
      <c r="B63" s="139" t="s">
        <v>227</v>
      </c>
    </row>
    <row r="64" spans="2:2" ht="6" customHeight="1">
      <c r="B64" s="139"/>
    </row>
    <row r="65" spans="2:2" ht="12" customHeight="1">
      <c r="B65" s="139" t="s">
        <v>200</v>
      </c>
    </row>
    <row r="66" spans="2:2" ht="12" customHeight="1">
      <c r="B66" s="139" t="s">
        <v>228</v>
      </c>
    </row>
    <row r="67" spans="2:2" ht="6" customHeight="1">
      <c r="B67" s="139"/>
    </row>
    <row r="68" spans="2:2" ht="12" customHeight="1">
      <c r="B68" s="139" t="s">
        <v>202</v>
      </c>
    </row>
    <row r="69" spans="2:2" ht="12" customHeight="1">
      <c r="B69" s="139" t="s">
        <v>229</v>
      </c>
    </row>
    <row r="70" spans="2:2" ht="6" customHeight="1">
      <c r="B70" s="139"/>
    </row>
    <row r="71" spans="2:2" ht="12" customHeight="1">
      <c r="B71" s="139" t="s">
        <v>204</v>
      </c>
    </row>
    <row r="72" spans="2:2" ht="12" customHeight="1">
      <c r="B72" s="139" t="s">
        <v>230</v>
      </c>
    </row>
    <row r="73" spans="2:2" ht="6" customHeight="1">
      <c r="B73" s="139"/>
    </row>
    <row r="74" spans="2:2" ht="12" customHeight="1">
      <c r="B74" s="139" t="s">
        <v>215</v>
      </c>
    </row>
    <row r="75" spans="2:2" ht="12" customHeight="1">
      <c r="B75" s="139" t="s">
        <v>231</v>
      </c>
    </row>
    <row r="76" spans="2:2" ht="6" customHeight="1">
      <c r="B76" s="139"/>
    </row>
    <row r="77" spans="2:2" ht="12" customHeight="1">
      <c r="B77" s="139" t="s">
        <v>207</v>
      </c>
    </row>
    <row r="78" spans="2:2" ht="12" customHeight="1">
      <c r="B78" s="139" t="s">
        <v>232</v>
      </c>
    </row>
    <row r="79" spans="2:2" ht="6" customHeight="1">
      <c r="B79" s="139"/>
    </row>
    <row r="80" spans="2:2" ht="12" customHeight="1">
      <c r="B80" s="139" t="s">
        <v>233</v>
      </c>
    </row>
    <row r="81" spans="2:2" ht="12" customHeight="1">
      <c r="B81" s="139" t="s">
        <v>234</v>
      </c>
    </row>
    <row r="82" spans="2:2" ht="6" customHeight="1">
      <c r="B82" s="139"/>
    </row>
    <row r="83" spans="2:2" ht="12" customHeight="1">
      <c r="B83" s="139" t="s">
        <v>210</v>
      </c>
    </row>
    <row r="84" spans="2:2" ht="12" customHeight="1">
      <c r="B84" s="139" t="s">
        <v>235</v>
      </c>
    </row>
  </sheetData>
  <sheetProtection sheet="1" objects="1" scenarios="1"/>
  <hyperlinks>
    <hyperlink ref="B12" location="Historisk!A1" display="Tabell K0: Historisk översikt av järnvägstransporter  /  Historical overview of railway transports"/>
    <hyperlink ref="B15" location="'K1_K2 '!A1" display="Tabell K1: Persontransporter på järnväg, resor och transportarbete, kvartal  /  Passenger transport by railways, journeys and transport performance, quarterly data"/>
    <hyperlink ref="B18" location="'K1_K2 '!A34" display="Tabell K2: Persontransporter på järnväg, resor och transportarbete, rullande fyra kvartal  /  Passenger transport by railways, journeys and transport performance, rolling four quarters"/>
    <hyperlink ref="B21" location="K3_K4!A1" display="Tabell K3: Godstransporter på järnväg, transporterad godsmängd och transportarbete, kvartal  /  Goods transport by railway, tonnes carried and transport performance, quarterly data"/>
    <hyperlink ref="B24" location="K3_K4!A33" display="Tabell K4: Godstransporter på järnväg, transporterad godsmängd och transportarbete, rullande fyra kvartal  /  Goods transport by railway, tonnes carried and transport performance, rolling four quarters"/>
    <hyperlink ref="B27" location="K5_K6!A1" display="Tabell K5: Godstransporter på järnväg, transporterad godsmängd och transportarbete, exklusive malm på malmbanan, kvartal  /  Goods transport by railway, tonnes carried and transport performance, excluding ore on the Ore Railway, quarterly data "/>
    <hyperlink ref="B30"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5" location="'Fakta om statistiken (1)'!A1" display="Fakta om statistiken (1)"/>
    <hyperlink ref="B7" location="'Fakta om statistiken (2)'!A1" display="Fakta om statistiken (2)"/>
    <hyperlink ref="B9" location="Definitioner!A1" display="Definitioner"/>
    <hyperlink ref="B33" location="K7_K8!A1" display="Tabell K7: Godstransporter på järnväg, inland, transporterad godsmängd och transportarbete, kvartal  /  Goods transport by railway, domestic consignments, tonnes carried and transport performance, quarterly data    "/>
    <hyperlink ref="B36" location="K7_K8!A34" display="Tabell K8: Godstransporter på järnväg, inland, transporterad godsmängd och transportarbete, rullande fyra kvartal  /  Goods transport by railway, domestic consignments, tonnes carried and transport performance, rolling four quarters"/>
    <hyperlink ref="B39" location="K9_K10!A1" display="Tabell K9: Godstransporter på järnväg, utland, transporterad godsmängd och transportarbete, kvartal  /  Goods transport by railway, cross-border consignments, tonnes carried and transport performance, quarterly data    "/>
    <hyperlink ref="B42" location="K9_K10!A34" display="Tabell K10: Godstransporter på järnväg, utland, transporterad godsmängd och transportarbete, rullande fyra kvartal  /  Goods transport by railway, cross-border consignments, tonnes carried and transport performance, rolling four quarters"/>
    <hyperlink ref="B45"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8"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1"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4"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7" location="'Fig 1'!A1" display="Figure 1: Passenger transport by railway, journeys"/>
    <hyperlink ref="B60" location="'Fig 2'!A1" display="Figure 2: Passenger transport by railway, transport performance"/>
    <hyperlink ref="B63" location="'Fig 3'!A1" display="Figure 3: Goods transport by railway, tonnes carried"/>
    <hyperlink ref="B66" location="'Fig 4'!A1" display="Figure 4: Goods transport by railway, excluding ore on the Ore Railway, tonnes carried"/>
    <hyperlink ref="B69" location="'Fig 5'!A1" display="Figure 5: Goods transport by railway, transport performance"/>
    <hyperlink ref="B72" location="'Fig 6'!A1" display="Figure 6: Goods transport by railway, excluding ore on the Ore Railway, transport performance"/>
    <hyperlink ref="B75" location="'Fig 7'!A1" display="Figure 7: Goods transport by railway, domestic consignments, tonnes carried"/>
    <hyperlink ref="B78" location="'Fig 8'!A1" display="Figure 8: Goods transport by railway, domestic consignments, transport performance"/>
    <hyperlink ref="B81" location="'Fig 9'!A1" display="Figure 9: Goods transport by railway, cross-border consignments, tonnes carried"/>
    <hyperlink ref="B84" location="'Fig 10'!A1" display="Figure 10: Goods transport by railway, cross-border consignments, transport performance"/>
    <hyperlink ref="B11" location="Historisk!A1" display="Tabell K0: Historisk översikt av järnvägstransporter  /  Historical overview of railway transports"/>
    <hyperlink ref="B14" location="'K1_K2 '!A1" display="Tabell K1: Persontransporter på järnväg, resor och transportarbete, kvartal  /  Passenger transport by railways, journeys and transport performance, quarterly data"/>
    <hyperlink ref="B17" location="'K1_K2 '!A34" display="Tabell K2: Persontransporter på järnväg, resor och transportarbete, rullande fyra kvartal  /  Passenger transport by railways, journeys and transport performance, rolling four quarters"/>
    <hyperlink ref="B20" location="K3_K4!A1" display="Tabell K3: Godstransporter på järnväg, transporterad godsmängd och transportarbete, kvartal  /  Goods transport by railway, tonnes carried and transport performance, quarterly data"/>
    <hyperlink ref="B23" location="K3_K4!A33" display="Tabell K4: Godstransporter på järnväg, transporterad godsmängd och transportarbete, rullande fyra kvartal  /  Goods transport by railway, tonnes carried and transport performance, rolling four quarters"/>
    <hyperlink ref="B26" location="K5_K6!A1" display="Tabell K5: Godstransporter på järnväg, transporterad godsmängd och transportarbete, exklusive malm på malmbanan, kvartal  /  Goods transport by railway, tonnes carried and transport performance, excluding ore on the Ore Railway, quarterly data "/>
    <hyperlink ref="B29"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32" location="K7_K8!A1" display="Tabell K7: Godstransporter på järnväg, inland, transporterad godsmängd och transportarbete, kvartal  /  Goods transport by railway, domestic consignments, tonnes carried and transport performance, quarterly data    "/>
    <hyperlink ref="B35" location="K7_K8!A34" display="Tabell K8: Godstransporter på järnväg, inland, transporterad godsmängd och transportarbete, rullande fyra kvartal  /  Goods transport by railway, domestic consignments, tonnes carried and transport performance, rolling four quarters"/>
    <hyperlink ref="B38" location="K9_K10!A1" display="Tabell K9: Godstransporter på järnväg, utland, transporterad godsmängd och transportarbete, kvartal  /  Goods transport by railway, cross-border consignments, tonnes carried and transport performance, quarterly data    "/>
    <hyperlink ref="B41" location="K9_K10!A34" display="Tabell K10: Godstransporter på järnväg, utland, transporterad godsmängd och transportarbete, rullande fyra kvartal  /  Goods transport by railway, cross-border consignments, tonnes carried and transport performance, rolling four quarters"/>
    <hyperlink ref="B44"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7"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0"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3"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6" location="'Fig 1'!A1" display="Figur 1: Persontransporter på järnväg, resor"/>
    <hyperlink ref="B59" location="'Fig 2'!A1" display="Figur 2: Persontransporter på järnväg, transportarbete"/>
    <hyperlink ref="B62" location="'Fig 3'!A1" display="Figur 3: Godstransporter på järnväg, transporterad godsmängd"/>
    <hyperlink ref="B65" location="'Fig 4'!A1" display="'Fig 4'!A1"/>
    <hyperlink ref="B68" location="'Fig 5'!A1" display="Figur 5: Godstransporter på järnväg, transportarbete"/>
    <hyperlink ref="B71" location="'Fig 6'!A1" display="'Fig 6'!A1"/>
    <hyperlink ref="B74" location="'Fig 7'!A1" display="Figur 7: Godstransporter på järnväg, inland, transporterad godsmängd"/>
    <hyperlink ref="B77" location="'Fig 8'!A1" display="Figur 8: Godstransporter på järnväg, inland, transportarbete"/>
    <hyperlink ref="B80" location="'Fig 9'!A1" display="Figur 9: Godstransporter på järnväg, utland, transporterad godsmängd"/>
    <hyperlink ref="B83" location="'Fig 10'!A1" display="Figur 10: Godstransporter på järnväg, utland, transportarbete"/>
  </hyperlinks>
  <pageMargins left="3.937007874015748E-2" right="3.937007874015748E-2" top="0.74803149606299213" bottom="0.74803149606299213" header="0.31496062992125984" footer="0.31496062992125984"/>
  <pageSetup paperSize="9" scale="87" orientation="portrait" r:id="rId1"/>
</worksheet>
</file>

<file path=xl/worksheets/sheet20.xml><?xml version="1.0" encoding="utf-8"?>
<worksheet xmlns="http://schemas.openxmlformats.org/spreadsheetml/2006/main" xmlns:r="http://schemas.openxmlformats.org/officeDocument/2006/relationships">
  <sheetPr>
    <pageSetUpPr fitToPage="1"/>
  </sheetPr>
  <dimension ref="A42:A44"/>
  <sheetViews>
    <sheetView workbookViewId="0"/>
  </sheetViews>
  <sheetFormatPr defaultRowHeight="11.25"/>
  <cols>
    <col min="1" max="16384" width="9.33203125" style="14"/>
  </cols>
  <sheetData>
    <row r="42" spans="1:1">
      <c r="A42" s="122" t="s">
        <v>215</v>
      </c>
    </row>
    <row r="43" spans="1:1" s="73" customFormat="1">
      <c r="A43" s="186" t="s">
        <v>206</v>
      </c>
    </row>
    <row r="44" spans="1:1">
      <c r="A44" s="180"/>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1.xml><?xml version="1.0" encoding="utf-8"?>
<worksheet xmlns="http://schemas.openxmlformats.org/spreadsheetml/2006/main" xmlns:r="http://schemas.openxmlformats.org/officeDocument/2006/relationships">
  <sheetPr>
    <pageSetUpPr fitToPage="1"/>
  </sheetPr>
  <dimension ref="A42:A43"/>
  <sheetViews>
    <sheetView workbookViewId="0"/>
  </sheetViews>
  <sheetFormatPr defaultRowHeight="11.25"/>
  <cols>
    <col min="1" max="16384" width="9.33203125" style="14"/>
  </cols>
  <sheetData>
    <row r="42" spans="1:1">
      <c r="A42" s="122" t="s">
        <v>216</v>
      </c>
    </row>
    <row r="43" spans="1:1" s="73" customFormat="1">
      <c r="A43" s="186" t="s">
        <v>208</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2.xml><?xml version="1.0" encoding="utf-8"?>
<worksheet xmlns="http://schemas.openxmlformats.org/spreadsheetml/2006/main" xmlns:r="http://schemas.openxmlformats.org/officeDocument/2006/relationships">
  <sheetPr>
    <pageSetUpPr fitToPage="1"/>
  </sheetPr>
  <dimension ref="A42:A43"/>
  <sheetViews>
    <sheetView workbookViewId="0"/>
  </sheetViews>
  <sheetFormatPr defaultRowHeight="11.25"/>
  <cols>
    <col min="1" max="16384" width="9.33203125" style="14"/>
  </cols>
  <sheetData>
    <row r="42" spans="1:1">
      <c r="A42" s="122" t="s">
        <v>217</v>
      </c>
    </row>
    <row r="43" spans="1:1" s="73" customFormat="1">
      <c r="A43" s="186" t="s">
        <v>209</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3.xml><?xml version="1.0" encoding="utf-8"?>
<worksheet xmlns="http://schemas.openxmlformats.org/spreadsheetml/2006/main" xmlns:r="http://schemas.openxmlformats.org/officeDocument/2006/relationships">
  <sheetPr>
    <pageSetUpPr fitToPage="1"/>
  </sheetPr>
  <dimension ref="A41:A42"/>
  <sheetViews>
    <sheetView workbookViewId="0"/>
  </sheetViews>
  <sheetFormatPr defaultRowHeight="11.25"/>
  <cols>
    <col min="1" max="16384" width="9.33203125" style="14"/>
  </cols>
  <sheetData>
    <row r="41" spans="1:1">
      <c r="A41" s="122" t="s">
        <v>210</v>
      </c>
    </row>
    <row r="42" spans="1:1" s="73" customFormat="1">
      <c r="A42" s="186" t="s">
        <v>211</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4.xml><?xml version="1.0" encoding="utf-8"?>
<worksheet xmlns="http://schemas.openxmlformats.org/spreadsheetml/2006/main" xmlns:r="http://schemas.openxmlformats.org/officeDocument/2006/relationships">
  <sheetPr>
    <pageSetUpPr fitToPage="1"/>
  </sheetPr>
  <dimension ref="A1:AE75"/>
  <sheetViews>
    <sheetView zoomScaleNormal="100" workbookViewId="0">
      <pane xSplit="3" ySplit="3" topLeftCell="D18" activePane="bottomRight" state="frozen"/>
      <selection pane="topRight" activeCell="C1" sqref="C1"/>
      <selection pane="bottomLeft" activeCell="A3" sqref="A3"/>
      <selection pane="bottomRight" activeCell="I47" sqref="I47"/>
    </sheetView>
  </sheetViews>
  <sheetFormatPr defaultRowHeight="12.75"/>
  <cols>
    <col min="1" max="1" width="9" style="2" customWidth="1"/>
    <col min="2" max="2" width="8.1640625" style="4" customWidth="1"/>
    <col min="3" max="3" width="13.33203125" style="4" bestFit="1" customWidth="1"/>
    <col min="4" max="17" width="11.83203125" style="9" customWidth="1"/>
    <col min="18" max="18" width="13" style="2" customWidth="1"/>
    <col min="19" max="19" width="13.33203125" style="2" customWidth="1"/>
    <col min="20" max="23" width="11.83203125" style="2" customWidth="1"/>
    <col min="24" max="24" width="11.5" style="2" customWidth="1"/>
    <col min="25" max="25" width="10.33203125" style="2" customWidth="1"/>
    <col min="26" max="27" width="12.1640625" style="2" customWidth="1"/>
    <col min="28" max="31" width="13.1640625" style="2" customWidth="1"/>
    <col min="32" max="16384" width="9.33203125" style="2"/>
  </cols>
  <sheetData>
    <row r="1" spans="1:31">
      <c r="B1" s="3"/>
      <c r="C1" s="3"/>
      <c r="D1" s="245" t="s">
        <v>37</v>
      </c>
      <c r="E1" s="246"/>
      <c r="F1" s="246"/>
      <c r="G1" s="246"/>
      <c r="H1" s="246"/>
      <c r="I1" s="246"/>
      <c r="J1" s="219"/>
      <c r="K1" s="219"/>
      <c r="L1" s="219"/>
      <c r="M1" s="247"/>
      <c r="N1" s="13"/>
      <c r="O1" s="13"/>
      <c r="P1" s="13"/>
      <c r="Q1" s="13"/>
      <c r="R1" s="250" t="s">
        <v>141</v>
      </c>
      <c r="S1" s="251"/>
      <c r="T1" s="251"/>
      <c r="U1" s="251"/>
      <c r="V1" s="251"/>
      <c r="W1" s="251"/>
      <c r="X1" s="226"/>
      <c r="Y1" s="226"/>
      <c r="Z1" s="226"/>
      <c r="AA1" s="226"/>
      <c r="AB1" s="226"/>
      <c r="AC1" s="226"/>
      <c r="AD1" s="103"/>
      <c r="AE1" s="103"/>
    </row>
    <row r="2" spans="1:31" ht="37.5" customHeight="1">
      <c r="D2" s="248" t="s">
        <v>11</v>
      </c>
      <c r="E2" s="249"/>
      <c r="F2" s="248" t="s">
        <v>12</v>
      </c>
      <c r="G2" s="249"/>
      <c r="H2" s="252" t="s">
        <v>13</v>
      </c>
      <c r="I2" s="252"/>
      <c r="J2" s="248" t="s">
        <v>29</v>
      </c>
      <c r="K2" s="249"/>
      <c r="L2" s="248" t="s">
        <v>30</v>
      </c>
      <c r="M2" s="249"/>
      <c r="N2" s="248" t="s">
        <v>31</v>
      </c>
      <c r="O2" s="249"/>
      <c r="P2" s="248" t="s">
        <v>77</v>
      </c>
      <c r="Q2" s="249"/>
      <c r="R2" s="252" t="s">
        <v>14</v>
      </c>
      <c r="S2" s="252"/>
      <c r="T2" s="248" t="s">
        <v>12</v>
      </c>
      <c r="U2" s="249"/>
      <c r="V2" s="252" t="s">
        <v>13</v>
      </c>
      <c r="W2" s="252"/>
      <c r="X2" s="248" t="s">
        <v>29</v>
      </c>
      <c r="Y2" s="249"/>
      <c r="Z2" s="248" t="s">
        <v>30</v>
      </c>
      <c r="AA2" s="249"/>
      <c r="AB2" s="248" t="s">
        <v>31</v>
      </c>
      <c r="AC2" s="249"/>
      <c r="AD2" s="248" t="s">
        <v>31</v>
      </c>
      <c r="AE2" s="249"/>
    </row>
    <row r="3" spans="1:31" ht="27.75" customHeight="1">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c r="A4" s="6" t="str">
        <f>CONCATENATE(B4," ",C4)</f>
        <v>2003 Kvartal 1</v>
      </c>
      <c r="B4" s="1">
        <v>2003</v>
      </c>
      <c r="C4" s="1" t="s">
        <v>0</v>
      </c>
      <c r="D4" s="7">
        <v>14562.311912726471</v>
      </c>
      <c r="E4" s="7">
        <v>5120.501304612626</v>
      </c>
      <c r="F4" s="7">
        <v>8445.7959127264712</v>
      </c>
      <c r="G4" s="7">
        <v>4139.421304612626</v>
      </c>
      <c r="H4" s="7">
        <v>37.640867667900672</v>
      </c>
      <c r="I4" s="7">
        <v>2266.319511911985</v>
      </c>
      <c r="J4" s="140">
        <v>5511.1040042147752</v>
      </c>
      <c r="K4" s="7">
        <v>1828.17099249787</v>
      </c>
      <c r="L4" s="140">
        <v>8316.4001700000008</v>
      </c>
      <c r="M4" s="140">
        <v>5259.0908519999994</v>
      </c>
      <c r="N4" s="140">
        <v>9174.4855850871572</v>
      </c>
      <c r="O4" s="7">
        <v>3292.141953868314</v>
      </c>
      <c r="P4" s="140">
        <v>23959.842266666667</v>
      </c>
      <c r="Q4" s="140">
        <v>10824.755976666665</v>
      </c>
      <c r="R4" s="7"/>
      <c r="S4" s="7"/>
      <c r="T4" s="7"/>
      <c r="U4" s="7"/>
      <c r="V4" s="7"/>
      <c r="W4" s="7"/>
      <c r="X4" s="7"/>
      <c r="Y4" s="7"/>
      <c r="Z4" s="140">
        <f t="shared" ref="Z4:AA4" si="0">IF(L4&gt;0,SUM(L1:L4),"")</f>
        <v>8316.4001700000008</v>
      </c>
      <c r="AA4" s="140">
        <f t="shared" si="0"/>
        <v>5259.0908519999994</v>
      </c>
      <c r="AB4" s="7"/>
      <c r="AC4" s="7"/>
      <c r="AD4" s="140">
        <f t="shared" ref="AD4:AD25" si="1">IF(P4&gt;0,SUM(P1:P4),"")</f>
        <v>23959.842266666667</v>
      </c>
      <c r="AE4" s="140">
        <f t="shared" ref="AE4:AE25" si="2">IF(Q4&gt;0,SUM(Q1:Q4),"")</f>
        <v>10824.755976666665</v>
      </c>
    </row>
    <row r="5" spans="1:31">
      <c r="A5" s="6" t="str">
        <f t="shared" ref="A5:A68" si="3">CONCATENATE(B5," ",C5)</f>
        <v>2003 Kvartal 2</v>
      </c>
      <c r="B5" s="1">
        <v>2003</v>
      </c>
      <c r="C5" s="1" t="s">
        <v>1</v>
      </c>
      <c r="D5" s="7">
        <v>14666.707843453816</v>
      </c>
      <c r="E5" s="7">
        <v>5112.1592277910422</v>
      </c>
      <c r="F5" s="7">
        <v>8181.8548434538161</v>
      </c>
      <c r="G5" s="7">
        <v>4082.2172277910422</v>
      </c>
      <c r="H5" s="7">
        <v>36.549909198420693</v>
      </c>
      <c r="I5" s="7">
        <v>2252.0688861743838</v>
      </c>
      <c r="J5" s="140">
        <v>5710.8185488301888</v>
      </c>
      <c r="K5" s="7">
        <v>1894.421300415592</v>
      </c>
      <c r="L5" s="140"/>
      <c r="M5" s="140"/>
      <c r="N5" s="140">
        <v>8966.6233688630164</v>
      </c>
      <c r="O5" s="7">
        <v>3217.5533661694167</v>
      </c>
      <c r="P5" s="140"/>
      <c r="Q5" s="140"/>
      <c r="R5" s="7"/>
      <c r="S5" s="7"/>
      <c r="T5" s="7"/>
      <c r="U5" s="7"/>
      <c r="V5" s="7"/>
      <c r="W5" s="7"/>
      <c r="X5" s="7"/>
      <c r="Y5" s="7"/>
      <c r="Z5" s="140" t="str">
        <f t="shared" ref="Z5:AA5" si="4">IF(L5&gt;0,SUM(L2:L5),"")</f>
        <v/>
      </c>
      <c r="AA5" s="140" t="str">
        <f t="shared" si="4"/>
        <v/>
      </c>
      <c r="AB5" s="7"/>
      <c r="AC5" s="7"/>
      <c r="AD5" s="140" t="str">
        <f t="shared" si="1"/>
        <v/>
      </c>
      <c r="AE5" s="140" t="str">
        <f t="shared" si="2"/>
        <v/>
      </c>
    </row>
    <row r="6" spans="1:31">
      <c r="A6" s="6" t="str">
        <f t="shared" si="3"/>
        <v>2003 Kvartal 3</v>
      </c>
      <c r="B6" s="1">
        <v>2003</v>
      </c>
      <c r="C6" s="1" t="s">
        <v>2</v>
      </c>
      <c r="D6" s="7">
        <v>13734.573852404546</v>
      </c>
      <c r="E6" s="7">
        <v>4799.8302926867973</v>
      </c>
      <c r="F6" s="7">
        <v>7408.9218524045464</v>
      </c>
      <c r="G6" s="7">
        <v>3786.6242926867972</v>
      </c>
      <c r="H6" s="7">
        <v>32.940540612817912</v>
      </c>
      <c r="I6" s="7">
        <v>2131.6101442729587</v>
      </c>
      <c r="J6" s="140">
        <v>5203.982401524152</v>
      </c>
      <c r="K6" s="7">
        <v>1726.2910779146841</v>
      </c>
      <c r="L6" s="140"/>
      <c r="M6" s="140"/>
      <c r="N6" s="140">
        <v>8564.7968951164294</v>
      </c>
      <c r="O6" s="7">
        <v>3073.3632881397134</v>
      </c>
      <c r="P6" s="140"/>
      <c r="Q6" s="140"/>
      <c r="R6" s="7"/>
      <c r="S6" s="7"/>
      <c r="T6" s="7"/>
      <c r="U6" s="7"/>
      <c r="V6" s="7"/>
      <c r="W6" s="7"/>
      <c r="X6" s="7"/>
      <c r="Y6" s="7"/>
      <c r="Z6" s="140" t="str">
        <f t="shared" ref="Z6:AA6" si="5">IF(L6&gt;0,SUM(L3:L6),"")</f>
        <v/>
      </c>
      <c r="AA6" s="140" t="str">
        <f t="shared" si="5"/>
        <v/>
      </c>
      <c r="AB6" s="7"/>
      <c r="AC6" s="7"/>
      <c r="AD6" s="140" t="str">
        <f t="shared" si="1"/>
        <v/>
      </c>
      <c r="AE6" s="140" t="str">
        <f t="shared" si="2"/>
        <v/>
      </c>
    </row>
    <row r="7" spans="1:31">
      <c r="A7" s="6" t="str">
        <f t="shared" si="3"/>
        <v>2003 Kvartal 4</v>
      </c>
      <c r="B7" s="1">
        <v>2003</v>
      </c>
      <c r="C7" s="1" t="s">
        <v>3</v>
      </c>
      <c r="D7" s="7">
        <v>14910.837099844139</v>
      </c>
      <c r="E7" s="7">
        <v>5137.8423183079785</v>
      </c>
      <c r="F7" s="7">
        <v>8240.0610998441389</v>
      </c>
      <c r="G7" s="7">
        <v>4076.3203183079786</v>
      </c>
      <c r="H7" s="7">
        <v>37.994216580347739</v>
      </c>
      <c r="I7" s="7">
        <v>2244.2859781822144</v>
      </c>
      <c r="J7" s="140">
        <v>5621.1032154308859</v>
      </c>
      <c r="K7" s="7">
        <v>1864.6604811718532</v>
      </c>
      <c r="L7" s="140"/>
      <c r="M7" s="140"/>
      <c r="N7" s="140">
        <v>9121.1254176000602</v>
      </c>
      <c r="O7" s="7">
        <v>3272.994368489221</v>
      </c>
      <c r="P7" s="140"/>
      <c r="Q7" s="140"/>
      <c r="R7" s="7">
        <f t="shared" ref="R7:W15" si="6">IF(D7&gt;0,SUM(D4:D7),"")</f>
        <v>57874.430708428969</v>
      </c>
      <c r="S7" s="7">
        <f t="shared" si="6"/>
        <v>20170.333143398446</v>
      </c>
      <c r="T7" s="7">
        <f t="shared" si="6"/>
        <v>32276.63370842897</v>
      </c>
      <c r="U7" s="7">
        <f t="shared" si="6"/>
        <v>16084.583143398442</v>
      </c>
      <c r="V7" s="7">
        <f t="shared" si="6"/>
        <v>145.12553405948699</v>
      </c>
      <c r="W7" s="7">
        <f t="shared" si="6"/>
        <v>8894.2845205415415</v>
      </c>
      <c r="X7" s="140">
        <f>IF(J7&gt;0,SUM(J4:J7),"")</f>
        <v>22047.008170000001</v>
      </c>
      <c r="Y7" s="7">
        <f t="shared" ref="Y7" si="7">IF(K7&gt;0,SUM(K4:K7),"")</f>
        <v>7313.5438519999998</v>
      </c>
      <c r="Z7" s="140" t="str">
        <f t="shared" ref="Z7:AA7" si="8">IF(L7&gt;0,SUM(L4:L7),"")</f>
        <v/>
      </c>
      <c r="AA7" s="140" t="str">
        <f t="shared" si="8"/>
        <v/>
      </c>
      <c r="AB7" s="140">
        <f t="shared" ref="AB7:AB23" si="9">IF(N8&gt;0,SUM(N4:N7),"")</f>
        <v>35827.031266666665</v>
      </c>
      <c r="AC7" s="7">
        <f t="shared" ref="AC7:AC23" si="10">IF(O7&gt;0,SUM(O4:O7),"")</f>
        <v>12856.052976666664</v>
      </c>
      <c r="AD7" s="140" t="str">
        <f t="shared" si="1"/>
        <v/>
      </c>
      <c r="AE7" s="140" t="str">
        <f t="shared" si="2"/>
        <v/>
      </c>
    </row>
    <row r="8" spans="1:31">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140">
        <v>5948.2484039302517</v>
      </c>
      <c r="K8" s="7">
        <v>1931.9621515834758</v>
      </c>
      <c r="L8" s="140">
        <v>8441.3562800000018</v>
      </c>
      <c r="M8" s="140">
        <v>5405.9406949999993</v>
      </c>
      <c r="N8" s="140">
        <v>9218.5088400433597</v>
      </c>
      <c r="O8" s="7">
        <v>3326.3664251783948</v>
      </c>
      <c r="P8" s="140">
        <v>24474.824619999999</v>
      </c>
      <c r="Q8" s="140">
        <v>11139.511087999999</v>
      </c>
      <c r="R8" s="7">
        <f t="shared" si="6"/>
        <v>58224.766087369171</v>
      </c>
      <c r="S8" s="7">
        <f t="shared" si="6"/>
        <v>20308.160294285819</v>
      </c>
      <c r="T8" s="7">
        <f t="shared" si="6"/>
        <v>32359.738087369165</v>
      </c>
      <c r="U8" s="7">
        <f t="shared" si="6"/>
        <v>16196.795294285817</v>
      </c>
      <c r="V8" s="7">
        <f t="shared" si="6"/>
        <v>144.92860279295837</v>
      </c>
      <c r="W8" s="7">
        <f t="shared" si="6"/>
        <v>8809.3249789234123</v>
      </c>
      <c r="X8" s="140">
        <f t="shared" ref="X8:AA23" si="11">IF(J8&gt;0,SUM(J5:J8),"")</f>
        <v>22484.152569715476</v>
      </c>
      <c r="Y8" s="7">
        <f t="shared" si="11"/>
        <v>7417.3350110856054</v>
      </c>
      <c r="Z8" s="140">
        <f>IF(L8&gt;0,SUM(L5:L8),"")</f>
        <v>8441.3562800000018</v>
      </c>
      <c r="AA8" s="140">
        <f t="shared" si="11"/>
        <v>5405.9406949999993</v>
      </c>
      <c r="AB8" s="140">
        <f t="shared" si="9"/>
        <v>35871.054521622864</v>
      </c>
      <c r="AC8" s="7">
        <f t="shared" si="10"/>
        <v>12890.277447976747</v>
      </c>
      <c r="AD8" s="140">
        <f t="shared" si="1"/>
        <v>24474.824619999999</v>
      </c>
      <c r="AE8" s="140">
        <f t="shared" si="2"/>
        <v>11139.511087999999</v>
      </c>
    </row>
    <row r="9" spans="1:31">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140">
        <v>5994.2830927086898</v>
      </c>
      <c r="K9" s="7">
        <v>1946.9139946035325</v>
      </c>
      <c r="L9" s="140"/>
      <c r="M9" s="140"/>
      <c r="N9" s="140">
        <v>9387.3487277765507</v>
      </c>
      <c r="O9" s="7">
        <v>3387.2898720754679</v>
      </c>
      <c r="P9" s="140"/>
      <c r="Q9" s="140"/>
      <c r="R9" s="7">
        <f t="shared" si="6"/>
        <v>58699.385102248685</v>
      </c>
      <c r="S9" s="7">
        <f t="shared" si="6"/>
        <v>20530.203132994779</v>
      </c>
      <c r="T9" s="7">
        <f t="shared" si="6"/>
        <v>32549.92910224868</v>
      </c>
      <c r="U9" s="7">
        <f t="shared" si="6"/>
        <v>16366.909132994777</v>
      </c>
      <c r="V9" s="7">
        <f t="shared" si="6"/>
        <v>144.59189633080837</v>
      </c>
      <c r="W9" s="7">
        <f t="shared" si="6"/>
        <v>8699.60465209008</v>
      </c>
      <c r="X9" s="140">
        <f t="shared" ref="X9:Y9" si="14">IF(J9&gt;0,SUM(J6:J9),"")</f>
        <v>22767.61711359398</v>
      </c>
      <c r="Y9" s="7">
        <f t="shared" si="14"/>
        <v>7469.8277052735466</v>
      </c>
      <c r="Z9" s="140" t="str">
        <f t="shared" si="11"/>
        <v/>
      </c>
      <c r="AA9" s="140" t="str">
        <f t="shared" si="11"/>
        <v/>
      </c>
      <c r="AB9" s="140">
        <f t="shared" si="9"/>
        <v>36291.7798805364</v>
      </c>
      <c r="AC9" s="7">
        <f t="shared" si="10"/>
        <v>13060.013953882797</v>
      </c>
      <c r="AD9" s="140" t="str">
        <f t="shared" si="1"/>
        <v/>
      </c>
      <c r="AE9" s="140" t="str">
        <f t="shared" si="2"/>
        <v/>
      </c>
    </row>
    <row r="10" spans="1:31">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140">
        <v>5553.9717001482913</v>
      </c>
      <c r="K10" s="7">
        <v>1803.9029958067044</v>
      </c>
      <c r="L10" s="140"/>
      <c r="M10" s="140"/>
      <c r="N10" s="140">
        <v>8564.1066240340788</v>
      </c>
      <c r="O10" s="7">
        <v>3090.2347906953746</v>
      </c>
      <c r="P10" s="140"/>
      <c r="Q10" s="140"/>
      <c r="R10" s="7">
        <f t="shared" si="6"/>
        <v>59554.306630399697</v>
      </c>
      <c r="S10" s="7">
        <f t="shared" si="6"/>
        <v>20624.51125980798</v>
      </c>
      <c r="T10" s="7">
        <f t="shared" si="6"/>
        <v>32666.307630399693</v>
      </c>
      <c r="U10" s="7">
        <f t="shared" si="6"/>
        <v>16350.12125980798</v>
      </c>
      <c r="V10" s="7">
        <f t="shared" si="6"/>
        <v>145.329826767886</v>
      </c>
      <c r="W10" s="7">
        <f t="shared" si="6"/>
        <v>8663.5042240218245</v>
      </c>
      <c r="X10" s="140">
        <f t="shared" ref="X10:Y10" si="15">IF(J10&gt;0,SUM(J7:J10),"")</f>
        <v>23117.60641221812</v>
      </c>
      <c r="Y10" s="7">
        <f t="shared" si="15"/>
        <v>7547.4396231655664</v>
      </c>
      <c r="Z10" s="140" t="str">
        <f t="shared" si="11"/>
        <v/>
      </c>
      <c r="AA10" s="140" t="str">
        <f t="shared" si="11"/>
        <v/>
      </c>
      <c r="AB10" s="140">
        <f t="shared" si="9"/>
        <v>36291.089609454051</v>
      </c>
      <c r="AC10" s="7">
        <f t="shared" si="10"/>
        <v>13076.885456438458</v>
      </c>
      <c r="AD10" s="140" t="str">
        <f t="shared" si="1"/>
        <v/>
      </c>
      <c r="AE10" s="140" t="str">
        <f t="shared" si="2"/>
        <v/>
      </c>
    </row>
    <row r="11" spans="1:31">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140">
        <v>6107.473083212768</v>
      </c>
      <c r="K11" s="7">
        <v>1983.6775530062853</v>
      </c>
      <c r="L11" s="140"/>
      <c r="M11" s="140"/>
      <c r="N11" s="140">
        <v>9383.4664281460082</v>
      </c>
      <c r="O11" s="7">
        <v>3385.8890000507618</v>
      </c>
      <c r="P11" s="140"/>
      <c r="Q11" s="140"/>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140">
        <f t="shared" ref="X11:Y11" si="16">IF(J11&gt;0,SUM(J8:J11),"")</f>
        <v>23603.976280000003</v>
      </c>
      <c r="Y11" s="7">
        <f t="shared" si="16"/>
        <v>7666.456694999998</v>
      </c>
      <c r="Z11" s="140" t="str">
        <f t="shared" si="11"/>
        <v/>
      </c>
      <c r="AA11" s="140" t="str">
        <f t="shared" si="11"/>
        <v/>
      </c>
      <c r="AB11" s="140">
        <f t="shared" si="9"/>
        <v>36553.430619999999</v>
      </c>
      <c r="AC11" s="7">
        <f t="shared" si="10"/>
        <v>13189.780088</v>
      </c>
      <c r="AD11" s="140" t="str">
        <f t="shared" si="1"/>
        <v/>
      </c>
      <c r="AE11" s="140" t="str">
        <f t="shared" si="2"/>
        <v/>
      </c>
    </row>
    <row r="12" spans="1:31">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140">
        <v>6387.9653922997604</v>
      </c>
      <c r="K12" s="7">
        <v>1971.9775586267285</v>
      </c>
      <c r="L12" s="140">
        <v>8509.9605903425436</v>
      </c>
      <c r="M12" s="140">
        <v>5198.8043624918282</v>
      </c>
      <c r="N12" s="140">
        <v>9359.7189046482072</v>
      </c>
      <c r="O12" s="7">
        <v>3412.5639815024783</v>
      </c>
      <c r="P12" s="140">
        <v>26394.643489999999</v>
      </c>
      <c r="Q12" s="140">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140">
        <f t="shared" ref="X12:Y12" si="17">IF(J12&gt;0,SUM(J9:J12),"")</f>
        <v>24043.693268369509</v>
      </c>
      <c r="Y12" s="7">
        <f t="shared" si="17"/>
        <v>7706.4721020432507</v>
      </c>
      <c r="Z12" s="140">
        <f t="shared" si="11"/>
        <v>8509.9605903425436</v>
      </c>
      <c r="AA12" s="140">
        <f t="shared" si="11"/>
        <v>5198.8043624918282</v>
      </c>
      <c r="AB12" s="140">
        <f t="shared" si="9"/>
        <v>36694.640684604849</v>
      </c>
      <c r="AC12" s="7">
        <f t="shared" si="10"/>
        <v>13275.977644324083</v>
      </c>
      <c r="AD12" s="140">
        <f t="shared" si="1"/>
        <v>26394.643489999999</v>
      </c>
      <c r="AE12" s="140">
        <f t="shared" si="2"/>
        <v>12076.191315</v>
      </c>
    </row>
    <row r="13" spans="1:31">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140">
        <v>6312.9705552673431</v>
      </c>
      <c r="K13" s="7">
        <v>1948.8265040172178</v>
      </c>
      <c r="L13" s="140"/>
      <c r="M13" s="140"/>
      <c r="N13" s="140">
        <v>10261.224318033332</v>
      </c>
      <c r="O13" s="7">
        <v>3741.2538635586334</v>
      </c>
      <c r="P13" s="140"/>
      <c r="Q13" s="140"/>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140">
        <f t="shared" ref="X13:Y13" si="18">IF(J13&gt;0,SUM(J10:J13),"")</f>
        <v>24362.380730928166</v>
      </c>
      <c r="Y13" s="7">
        <f t="shared" si="18"/>
        <v>7708.3846114569369</v>
      </c>
      <c r="Z13" s="140" t="str">
        <f t="shared" si="11"/>
        <v/>
      </c>
      <c r="AA13" s="140" t="str">
        <f t="shared" si="11"/>
        <v/>
      </c>
      <c r="AB13" s="140">
        <f t="shared" si="9"/>
        <v>37568.516274861628</v>
      </c>
      <c r="AC13" s="7">
        <f t="shared" si="10"/>
        <v>13629.941635807249</v>
      </c>
      <c r="AD13" s="140" t="str">
        <f t="shared" si="1"/>
        <v/>
      </c>
      <c r="AE13" s="140" t="str">
        <f t="shared" si="2"/>
        <v/>
      </c>
    </row>
    <row r="14" spans="1:31">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140">
        <v>5820.0710837064198</v>
      </c>
      <c r="K14" s="7">
        <v>1796.6674616797661</v>
      </c>
      <c r="L14" s="140"/>
      <c r="M14" s="140"/>
      <c r="N14" s="140">
        <v>9361.2977919037439</v>
      </c>
      <c r="O14" s="7">
        <v>3413.139645561836</v>
      </c>
      <c r="P14" s="140"/>
      <c r="Q14" s="140"/>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140">
        <f t="shared" ref="X14:Y14" si="19">IF(J14&gt;0,SUM(J11:J14),"")</f>
        <v>24628.480114486294</v>
      </c>
      <c r="Y14" s="7">
        <f t="shared" si="19"/>
        <v>7701.1490773299975</v>
      </c>
      <c r="Z14" s="140" t="str">
        <f t="shared" si="11"/>
        <v/>
      </c>
      <c r="AA14" s="140" t="str">
        <f t="shared" si="11"/>
        <v/>
      </c>
      <c r="AB14" s="140">
        <f t="shared" si="9"/>
        <v>38365.707442731291</v>
      </c>
      <c r="AC14" s="7">
        <f t="shared" si="10"/>
        <v>13952.84649067371</v>
      </c>
      <c r="AD14" s="140" t="str">
        <f t="shared" si="1"/>
        <v/>
      </c>
      <c r="AE14" s="140" t="str">
        <f t="shared" si="2"/>
        <v/>
      </c>
    </row>
    <row r="15" spans="1:31">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140">
        <v>5937.4735590690198</v>
      </c>
      <c r="K15" s="7">
        <v>1832.9098381681158</v>
      </c>
      <c r="L15" s="140"/>
      <c r="M15" s="140"/>
      <c r="N15" s="140">
        <v>9757.3694754147164</v>
      </c>
      <c r="O15" s="7">
        <v>3557.5478243770522</v>
      </c>
      <c r="P15" s="140"/>
      <c r="Q15" s="140"/>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140">
        <f t="shared" ref="X15:Y15" si="20">IF(J15&gt;0,SUM(J12:J15),"")</f>
        <v>24458.480590342544</v>
      </c>
      <c r="Y15" s="7">
        <f t="shared" si="20"/>
        <v>7550.3813624918284</v>
      </c>
      <c r="Z15" s="140" t="str">
        <f t="shared" si="11"/>
        <v/>
      </c>
      <c r="AA15" s="140" t="str">
        <f t="shared" si="11"/>
        <v/>
      </c>
      <c r="AB15" s="140">
        <f t="shared" si="9"/>
        <v>38739.610489999999</v>
      </c>
      <c r="AC15" s="7">
        <f t="shared" si="10"/>
        <v>14124.505315</v>
      </c>
      <c r="AD15" s="140" t="str">
        <f t="shared" si="1"/>
        <v/>
      </c>
      <c r="AE15" s="140" t="str">
        <f t="shared" si="2"/>
        <v/>
      </c>
    </row>
    <row r="16" spans="1:31">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141">
        <v>6136.9324928052529</v>
      </c>
      <c r="K16" s="8">
        <v>1857.7542020436917</v>
      </c>
      <c r="L16" s="141">
        <v>8444.6249236853873</v>
      </c>
      <c r="M16" s="141">
        <v>5022.8433239402675</v>
      </c>
      <c r="N16" s="141">
        <v>10258.204717591558</v>
      </c>
      <c r="O16" s="8">
        <v>3765.6068938609137</v>
      </c>
      <c r="P16" s="141">
        <v>27844.676356314612</v>
      </c>
      <c r="Q16" s="141">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140">
        <f t="shared" ref="X16:Y16" si="24">IF(J16&gt;0,SUM(J13:J16),"")</f>
        <v>24207.447690848036</v>
      </c>
      <c r="Y16" s="7">
        <f t="shared" si="24"/>
        <v>7436.1580059087919</v>
      </c>
      <c r="Z16" s="140">
        <f t="shared" si="11"/>
        <v>8444.6249236853873</v>
      </c>
      <c r="AA16" s="140">
        <f t="shared" si="11"/>
        <v>5022.8433239402675</v>
      </c>
      <c r="AB16" s="140">
        <f t="shared" si="9"/>
        <v>39638.096302943348</v>
      </c>
      <c r="AC16" s="7">
        <f t="shared" si="10"/>
        <v>14477.548227358435</v>
      </c>
      <c r="AD16" s="140">
        <f t="shared" si="1"/>
        <v>27844.676356314612</v>
      </c>
      <c r="AE16" s="140">
        <f t="shared" si="2"/>
        <v>12729.931439158947</v>
      </c>
    </row>
    <row r="17" spans="1:31">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141">
        <v>6235.9274661167319</v>
      </c>
      <c r="K17" s="8">
        <v>1887.7216699710661</v>
      </c>
      <c r="L17" s="141"/>
      <c r="M17" s="141"/>
      <c r="N17" s="141">
        <v>10244.426594223316</v>
      </c>
      <c r="O17" s="8">
        <v>3760.549186614056</v>
      </c>
      <c r="P17" s="141"/>
      <c r="Q17" s="141"/>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140">
        <f t="shared" ref="X17:Y17" si="25">IF(J17&gt;0,SUM(J14:J17),"")</f>
        <v>24130.404601697424</v>
      </c>
      <c r="Y17" s="7">
        <f t="shared" si="25"/>
        <v>7375.0531718626398</v>
      </c>
      <c r="Z17" s="140" t="str">
        <f t="shared" si="11"/>
        <v/>
      </c>
      <c r="AA17" s="140" t="str">
        <f t="shared" si="11"/>
        <v/>
      </c>
      <c r="AB17" s="140">
        <f t="shared" si="9"/>
        <v>39621.298579133334</v>
      </c>
      <c r="AC17" s="7">
        <f t="shared" si="10"/>
        <v>14496.843550413858</v>
      </c>
      <c r="AD17" s="140" t="str">
        <f t="shared" si="1"/>
        <v/>
      </c>
      <c r="AE17" s="140" t="str">
        <f t="shared" si="2"/>
        <v/>
      </c>
    </row>
    <row r="18" spans="1:31">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141">
        <v>5978.3456565068254</v>
      </c>
      <c r="K18" s="8">
        <v>1809.7472601606555</v>
      </c>
      <c r="L18" s="141"/>
      <c r="M18" s="141"/>
      <c r="N18" s="141">
        <v>9680.5135914199673</v>
      </c>
      <c r="O18" s="8">
        <v>3553.5466214134804</v>
      </c>
      <c r="P18" s="141"/>
      <c r="Q18" s="141"/>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140">
        <f t="shared" ref="X18:Y18" si="26">IF(J18&gt;0,SUM(J15:J18),"")</f>
        <v>24288.679174497833</v>
      </c>
      <c r="Y18" s="7">
        <f t="shared" si="26"/>
        <v>7388.1329703435295</v>
      </c>
      <c r="Z18" s="140" t="str">
        <f t="shared" si="11"/>
        <v/>
      </c>
      <c r="AA18" s="140" t="str">
        <f t="shared" si="11"/>
        <v/>
      </c>
      <c r="AB18" s="140">
        <f t="shared" si="9"/>
        <v>39940.514378649561</v>
      </c>
      <c r="AC18" s="7">
        <f t="shared" si="10"/>
        <v>14637.250526265503</v>
      </c>
      <c r="AD18" s="140" t="str">
        <f t="shared" si="1"/>
        <v/>
      </c>
      <c r="AE18" s="140" t="str">
        <f t="shared" si="2"/>
        <v/>
      </c>
    </row>
    <row r="19" spans="1:31">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141">
        <v>6018.1673082565749</v>
      </c>
      <c r="K19" s="8">
        <v>1821.801953764854</v>
      </c>
      <c r="L19" s="141"/>
      <c r="M19" s="141"/>
      <c r="N19" s="141">
        <v>10391.956453079771</v>
      </c>
      <c r="O19" s="8">
        <v>3814.704808270496</v>
      </c>
      <c r="P19" s="141"/>
      <c r="Q19" s="141"/>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140">
        <f t="shared" ref="X19:Y19" si="27">IF(J19&gt;0,SUM(J16:J19),"")</f>
        <v>24369.372923685387</v>
      </c>
      <c r="Y19" s="7">
        <f t="shared" si="27"/>
        <v>7377.0250859402677</v>
      </c>
      <c r="Z19" s="140" t="str">
        <f t="shared" si="11"/>
        <v/>
      </c>
      <c r="AA19" s="140" t="str">
        <f t="shared" si="11"/>
        <v/>
      </c>
      <c r="AB19" s="140">
        <f t="shared" si="9"/>
        <v>40575.101356314612</v>
      </c>
      <c r="AC19" s="7">
        <f t="shared" si="10"/>
        <v>14894.407510158948</v>
      </c>
      <c r="AD19" s="140" t="str">
        <f t="shared" si="1"/>
        <v/>
      </c>
      <c r="AE19" s="140" t="str">
        <f t="shared" si="2"/>
        <v/>
      </c>
    </row>
    <row r="20" spans="1:31">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141">
        <v>6263.6056086353901</v>
      </c>
      <c r="K20" s="8">
        <v>1899.2458270751313</v>
      </c>
      <c r="L20" s="141">
        <v>8720.6268753839286</v>
      </c>
      <c r="M20" s="141">
        <v>5204.9891914295185</v>
      </c>
      <c r="N20" s="141">
        <v>10819.285663517023</v>
      </c>
      <c r="O20" s="8">
        <v>3959.7321422698651</v>
      </c>
      <c r="P20" s="141">
        <v>29163.762900000002</v>
      </c>
      <c r="Q20" s="141">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140">
        <f t="shared" ref="X20:Y20" si="34">IF(J20&gt;0,SUM(J17:J20),"")</f>
        <v>24496.046039515521</v>
      </c>
      <c r="Y20" s="7">
        <f t="shared" si="34"/>
        <v>7418.5167109717067</v>
      </c>
      <c r="Z20" s="140">
        <f t="shared" si="11"/>
        <v>8720.6268753839286</v>
      </c>
      <c r="AA20" s="140">
        <f t="shared" si="11"/>
        <v>5204.9891914295185</v>
      </c>
      <c r="AB20" s="140">
        <f t="shared" si="9"/>
        <v>41136.182302240079</v>
      </c>
      <c r="AC20" s="7">
        <f t="shared" si="10"/>
        <v>15088.532758567897</v>
      </c>
      <c r="AD20" s="140">
        <f t="shared" si="1"/>
        <v>29163.762900000002</v>
      </c>
      <c r="AE20" s="140">
        <f t="shared" si="2"/>
        <v>13443.186500000002</v>
      </c>
    </row>
    <row r="21" spans="1:31">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141">
        <v>6352.3437361493516</v>
      </c>
      <c r="K21" s="8">
        <v>1926.1529360014979</v>
      </c>
      <c r="L21" s="8"/>
      <c r="M21" s="8"/>
      <c r="N21" s="141">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140">
        <f t="shared" ref="X21:Y21" si="35">IF(J21&gt;0,SUM(J18:J21),"")</f>
        <v>24612.462309548144</v>
      </c>
      <c r="Y21" s="7">
        <f t="shared" si="35"/>
        <v>7456.9479770021389</v>
      </c>
      <c r="Z21" s="7" t="str">
        <f t="shared" si="11"/>
        <v/>
      </c>
      <c r="AA21" s="7" t="str">
        <f t="shared" si="11"/>
        <v/>
      </c>
      <c r="AB21" s="140">
        <f t="shared" si="9"/>
        <v>41623.163304498506</v>
      </c>
      <c r="AC21" s="7">
        <f t="shared" si="10"/>
        <v>15255.553368440244</v>
      </c>
      <c r="AD21" s="7" t="str">
        <f t="shared" si="1"/>
        <v/>
      </c>
      <c r="AE21" s="7" t="str">
        <f t="shared" si="2"/>
        <v/>
      </c>
    </row>
    <row r="22" spans="1:31">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141">
        <v>6024.1274184083559</v>
      </c>
      <c r="K22" s="8">
        <v>1826.631428614739</v>
      </c>
      <c r="L22" s="8"/>
      <c r="M22" s="8"/>
      <c r="N22" s="141">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140">
        <f t="shared" ref="X22:Y22" si="36">IF(J22&gt;0,SUM(J19:J22),"")</f>
        <v>24658.244071449673</v>
      </c>
      <c r="Y22" s="7">
        <f t="shared" si="36"/>
        <v>7473.8321454562229</v>
      </c>
      <c r="Z22" s="7" t="str">
        <f t="shared" si="11"/>
        <v/>
      </c>
      <c r="AA22" s="7" t="str">
        <f t="shared" si="11"/>
        <v/>
      </c>
      <c r="AB22" s="140">
        <f t="shared" si="9"/>
        <v>42242.186267669837</v>
      </c>
      <c r="AC22" s="7">
        <f t="shared" si="10"/>
        <v>15471.516788084416</v>
      </c>
      <c r="AD22" s="7" t="str">
        <f t="shared" si="1"/>
        <v/>
      </c>
      <c r="AE22" s="7" t="str">
        <f t="shared" si="2"/>
        <v/>
      </c>
    </row>
    <row r="23" spans="1:31">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141">
        <v>6321.9581121908304</v>
      </c>
      <c r="K23" s="8">
        <v>1916.9394297381509</v>
      </c>
      <c r="L23" s="8"/>
      <c r="M23" s="8"/>
      <c r="N23" s="141">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140">
        <f t="shared" ref="X23:Y23" si="37">IF(J23&gt;0,SUM(J20:J23),"")</f>
        <v>24962.034875383928</v>
      </c>
      <c r="Y23" s="7">
        <f t="shared" si="37"/>
        <v>7568.96962142952</v>
      </c>
      <c r="Z23" s="7" t="str">
        <f t="shared" si="11"/>
        <v/>
      </c>
      <c r="AA23" s="7" t="str">
        <f t="shared" si="11"/>
        <v/>
      </c>
      <c r="AB23" s="140">
        <f t="shared" si="9"/>
        <v>42846.554900000003</v>
      </c>
      <c r="AC23" s="7">
        <f t="shared" si="10"/>
        <v>15681.338482000001</v>
      </c>
      <c r="AD23" s="7" t="str">
        <f t="shared" si="1"/>
        <v/>
      </c>
      <c r="AE23" s="7" t="str">
        <f t="shared" si="2"/>
        <v/>
      </c>
    </row>
    <row r="24" spans="1:31">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 t="shared" si="1"/>
        <v>7658.6933974234953</v>
      </c>
      <c r="AE24" s="7">
        <f t="shared" si="2"/>
        <v>3618.6475168905936</v>
      </c>
    </row>
    <row r="25" spans="1:31">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 t="shared" si="1"/>
        <v>15146.530688453709</v>
      </c>
      <c r="AE25" s="7">
        <f t="shared" si="2"/>
        <v>7250.6445422757843</v>
      </c>
    </row>
    <row r="26" spans="1:31">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 t="shared" si="39"/>
        <v>39321.632308627952</v>
      </c>
      <c r="AC28" s="7">
        <f>IF(O28&gt;0,SUM(O25:O28),"")</f>
        <v>14691.733635839893</v>
      </c>
      <c r="AD28" s="7">
        <f t="shared" si="46"/>
        <v>26929.174284732933</v>
      </c>
      <c r="AE28" s="7">
        <f>IF(Q28&gt;0,SUM(Q25:Q28),"")</f>
        <v>12621.915665891895</v>
      </c>
    </row>
    <row r="29" spans="1:31">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c r="A36" s="6" t="str">
        <f t="shared" si="3"/>
        <v>2011 Kvartal 1</v>
      </c>
      <c r="B36" s="11">
        <f t="shared" si="12"/>
        <v>2011</v>
      </c>
      <c r="C36" s="11" t="str">
        <f t="shared" si="13"/>
        <v>Kvartal 1</v>
      </c>
      <c r="D36" s="10">
        <v>17077.753193770859</v>
      </c>
      <c r="E36" s="10">
        <v>5884.8666702746377</v>
      </c>
      <c r="F36" s="12">
        <v>10049.668193770856</v>
      </c>
      <c r="G36" s="12">
        <v>4746.0879342746375</v>
      </c>
      <c r="H36" s="10">
        <v>45.979371815083326</v>
      </c>
      <c r="I36" s="10">
        <v>2738.515246655274</v>
      </c>
      <c r="J36" s="10">
        <v>6807.4259327233576</v>
      </c>
      <c r="K36" s="10">
        <v>2168.1706907869425</v>
      </c>
      <c r="L36" s="10">
        <v>2737.1439327233566</v>
      </c>
      <c r="M36" s="10">
        <v>1528.8144097869426</v>
      </c>
      <c r="N36" s="8">
        <v>10270.327261047501</v>
      </c>
      <c r="O36" s="8">
        <v>3716.6959794876952</v>
      </c>
      <c r="P36" s="8">
        <v>7312.5242610475007</v>
      </c>
      <c r="Q36" s="8">
        <v>3217.2735244876949</v>
      </c>
      <c r="R36" s="10">
        <f t="shared" ref="R36:S42" si="53">IF(D36&gt;0,SUM(D33:D36),"")</f>
        <v>69185.432360216306</v>
      </c>
      <c r="S36" s="10">
        <f t="shared" si="53"/>
        <v>23712.524010858393</v>
      </c>
      <c r="T36" s="10">
        <f t="shared" si="42"/>
        <v>39096.809360216314</v>
      </c>
      <c r="U36" s="10">
        <f t="shared" si="43"/>
        <v>19032.576885118309</v>
      </c>
      <c r="V36" s="10">
        <f>IF(H36&gt;0,SUM(H33:H36),"")</f>
        <v>181.39709079628221</v>
      </c>
      <c r="W36" s="10">
        <f>IF(I36&gt;0,SUM(I33:I36),"")</f>
        <v>11229.434671731889</v>
      </c>
      <c r="X36" s="10">
        <f t="shared" si="48"/>
        <v>28362.005485044363</v>
      </c>
      <c r="Y36" s="10">
        <f t="shared" ref="Y36:Y43" si="54">IF(K36&gt;0,SUM(K33:K36),"")</f>
        <v>8770.7854514378196</v>
      </c>
      <c r="Z36" s="10">
        <f t="shared" si="47"/>
        <v>10827.955485044364</v>
      </c>
      <c r="AA36" s="10">
        <f t="shared" ref="AA36:AA43" si="55">IF(M36&gt;0,SUM(M33:M36),"")</f>
        <v>6247.8573329589617</v>
      </c>
      <c r="AB36" s="10">
        <f t="shared" si="39"/>
        <v>40823.42687517195</v>
      </c>
      <c r="AC36" s="10">
        <f t="shared" ref="AC36:AC41" si="56">IF(O36&gt;0,SUM(O33:O36),"")</f>
        <v>14941.738559420575</v>
      </c>
      <c r="AD36" s="10">
        <f t="shared" si="46"/>
        <v>28268.853875171946</v>
      </c>
      <c r="AE36" s="10">
        <f t="shared" si="52"/>
        <v>12784.719552159348</v>
      </c>
    </row>
    <row r="37" spans="1:31">
      <c r="A37" s="6" t="str">
        <f t="shared" si="3"/>
        <v>2011 Kvartal 2</v>
      </c>
      <c r="B37" s="11">
        <f t="shared" si="12"/>
        <v>2011</v>
      </c>
      <c r="C37" s="11" t="str">
        <f t="shared" si="13"/>
        <v>Kvartal 2</v>
      </c>
      <c r="D37" s="10">
        <v>17564.602990990428</v>
      </c>
      <c r="E37" s="10">
        <v>6001.151396710914</v>
      </c>
      <c r="F37" s="12">
        <v>10131.665990990428</v>
      </c>
      <c r="G37" s="12">
        <v>4837.5651056109136</v>
      </c>
      <c r="H37" s="10">
        <v>46.664152184058388</v>
      </c>
      <c r="I37" s="10">
        <v>2867.1148942773552</v>
      </c>
      <c r="J37" s="10">
        <v>7040.5026547231955</v>
      </c>
      <c r="K37" s="10">
        <v>2137.9698107850081</v>
      </c>
      <c r="L37" s="10">
        <v>2844.1776547231966</v>
      </c>
      <c r="M37" s="10">
        <v>1549.2807876850081</v>
      </c>
      <c r="N37" s="8">
        <v>10524.100336267233</v>
      </c>
      <c r="O37" s="8">
        <v>3863.1815859259059</v>
      </c>
      <c r="P37" s="8">
        <v>7287.4883362672317</v>
      </c>
      <c r="Q37" s="8">
        <v>3288.2843179259053</v>
      </c>
      <c r="R37" s="10">
        <f t="shared" si="53"/>
        <v>69451.468865365139</v>
      </c>
      <c r="S37" s="10">
        <f t="shared" si="53"/>
        <v>23635.93158375199</v>
      </c>
      <c r="T37" s="10">
        <f t="shared" si="42"/>
        <v>39442.504865365139</v>
      </c>
      <c r="U37" s="10">
        <f t="shared" si="43"/>
        <v>18931.857735463916</v>
      </c>
      <c r="V37" s="10">
        <f t="shared" si="44"/>
        <v>183.05668633340272</v>
      </c>
      <c r="W37" s="10">
        <f t="shared" si="45"/>
        <v>11254.40457031523</v>
      </c>
      <c r="X37" s="10">
        <f t="shared" si="48"/>
        <v>28435.44413905753</v>
      </c>
      <c r="Y37" s="10">
        <f t="shared" si="54"/>
        <v>8723.8320323167063</v>
      </c>
      <c r="Z37" s="10">
        <f t="shared" si="47"/>
        <v>10995.722139057527</v>
      </c>
      <c r="AA37" s="10">
        <f t="shared" si="55"/>
        <v>6210.3327144979803</v>
      </c>
      <c r="AB37" s="10">
        <f t="shared" si="39"/>
        <v>41016.024726307616</v>
      </c>
      <c r="AC37" s="10">
        <f t="shared" si="56"/>
        <v>14912.099551435284</v>
      </c>
      <c r="AD37" s="10">
        <f t="shared" si="46"/>
        <v>28446.782726307611</v>
      </c>
      <c r="AE37" s="10">
        <f t="shared" si="52"/>
        <v>12721.525020965937</v>
      </c>
    </row>
    <row r="38" spans="1:31">
      <c r="A38" s="6" t="str">
        <f t="shared" si="3"/>
        <v>2011 Kvartal 3</v>
      </c>
      <c r="B38" s="11">
        <f t="shared" si="12"/>
        <v>2011</v>
      </c>
      <c r="C38" s="11" t="str">
        <f t="shared" si="13"/>
        <v>Kvartal 3</v>
      </c>
      <c r="D38" s="10">
        <v>16470.51461644379</v>
      </c>
      <c r="E38" s="10">
        <v>5455.124675167719</v>
      </c>
      <c r="F38" s="12">
        <v>9078.3556164437887</v>
      </c>
      <c r="G38" s="12">
        <v>4286.7136348677186</v>
      </c>
      <c r="H38" s="10">
        <v>45.658277731005491</v>
      </c>
      <c r="I38" s="10">
        <v>2817.7336484402344</v>
      </c>
      <c r="J38" s="10">
        <v>7361.1885511409819</v>
      </c>
      <c r="K38" s="10">
        <v>2113.1054858339744</v>
      </c>
      <c r="L38" s="10">
        <v>2647.6235511409805</v>
      </c>
      <c r="M38" s="10">
        <v>1447.8520944339743</v>
      </c>
      <c r="N38" s="8">
        <v>9109.3260653028083</v>
      </c>
      <c r="O38" s="8">
        <v>3342.0191893337446</v>
      </c>
      <c r="P38" s="8">
        <v>6430.7320653028082</v>
      </c>
      <c r="Q38" s="8">
        <v>2838.8615404337443</v>
      </c>
      <c r="R38" s="10">
        <f t="shared" si="53"/>
        <v>68734.10234880558</v>
      </c>
      <c r="S38" s="10">
        <f t="shared" si="53"/>
        <v>23335.930923655673</v>
      </c>
      <c r="T38" s="10">
        <f t="shared" si="42"/>
        <v>39166.869348805572</v>
      </c>
      <c r="U38" s="10">
        <f t="shared" si="43"/>
        <v>18677.443827309929</v>
      </c>
      <c r="V38" s="10">
        <f t="shared" si="44"/>
        <v>185.68850863581886</v>
      </c>
      <c r="W38" s="10">
        <f t="shared" si="45"/>
        <v>11332.872478474363</v>
      </c>
      <c r="X38" s="10">
        <f t="shared" si="48"/>
        <v>28435.30630930285</v>
      </c>
      <c r="Y38" s="10">
        <f t="shared" si="54"/>
        <v>8638.4710551230764</v>
      </c>
      <c r="Z38" s="10">
        <f t="shared" si="47"/>
        <v>10944.954309302844</v>
      </c>
      <c r="AA38" s="10">
        <f t="shared" si="55"/>
        <v>6110.0164423220685</v>
      </c>
      <c r="AB38" s="10">
        <f t="shared" si="39"/>
        <v>40298.796039502733</v>
      </c>
      <c r="AC38" s="10">
        <f t="shared" si="56"/>
        <v>14697.459868532598</v>
      </c>
      <c r="AD38" s="10">
        <f t="shared" si="46"/>
        <v>28221.915039502725</v>
      </c>
      <c r="AE38" s="10">
        <f t="shared" si="52"/>
        <v>12567.427384987859</v>
      </c>
    </row>
    <row r="39" spans="1:31">
      <c r="A39" s="6" t="str">
        <f t="shared" si="3"/>
        <v>2011 Kvartal 4</v>
      </c>
      <c r="B39" s="11">
        <f t="shared" si="12"/>
        <v>2011</v>
      </c>
      <c r="C39" s="11" t="str">
        <f t="shared" si="13"/>
        <v>Kvartal 4</v>
      </c>
      <c r="D39" s="10">
        <v>16793.813988163394</v>
      </c>
      <c r="E39" s="10">
        <v>5523.1709321962271</v>
      </c>
      <c r="F39" s="12">
        <v>9316.5549881633924</v>
      </c>
      <c r="G39" s="12">
        <v>4324.0210545962263</v>
      </c>
      <c r="H39" s="10">
        <v>48.75295605187943</v>
      </c>
      <c r="I39" s="10">
        <v>2955.1125546413941</v>
      </c>
      <c r="J39" s="10">
        <v>7303.3275325809391</v>
      </c>
      <c r="K39" s="10">
        <v>1995.8973190855822</v>
      </c>
      <c r="L39" s="10">
        <v>2467.2285325809389</v>
      </c>
      <c r="M39" s="10">
        <v>1291.8557911855819</v>
      </c>
      <c r="N39" s="8">
        <v>9490.4864555824552</v>
      </c>
      <c r="O39" s="8">
        <v>3527.2736131106449</v>
      </c>
      <c r="P39" s="8">
        <v>6849.3264555824535</v>
      </c>
      <c r="Q39" s="8">
        <v>3032.1652634106445</v>
      </c>
      <c r="R39" s="10">
        <f t="shared" si="53"/>
        <v>67906.684789368475</v>
      </c>
      <c r="S39" s="10">
        <f t="shared" si="53"/>
        <v>22864.313674349498</v>
      </c>
      <c r="T39" s="10">
        <f t="shared" si="42"/>
        <v>38576.244789368466</v>
      </c>
      <c r="U39" s="10">
        <f t="shared" si="43"/>
        <v>18194.387729349495</v>
      </c>
      <c r="V39" s="10">
        <f>IF(H39&gt;0,SUM(H36:H39),"")</f>
        <v>187.05475778202663</v>
      </c>
      <c r="W39" s="10">
        <f>IF(I39&gt;0,SUM(I36:I39),"")</f>
        <v>11378.47634401426</v>
      </c>
      <c r="X39" s="10">
        <f t="shared" si="48"/>
        <v>28512.444671168472</v>
      </c>
      <c r="Y39" s="10">
        <f t="shared" si="54"/>
        <v>8415.1433064915072</v>
      </c>
      <c r="Z39" s="10">
        <f t="shared" si="47"/>
        <v>10696.173671168472</v>
      </c>
      <c r="AA39" s="10">
        <f t="shared" si="55"/>
        <v>5817.8030830915068</v>
      </c>
      <c r="AB39" s="10">
        <f t="shared" si="39"/>
        <v>39394.240118199996</v>
      </c>
      <c r="AC39" s="10">
        <f t="shared" si="56"/>
        <v>14449.170367857991</v>
      </c>
      <c r="AD39" s="10">
        <f t="shared" si="46"/>
        <v>27880.071118199994</v>
      </c>
      <c r="AE39" s="10">
        <f t="shared" si="52"/>
        <v>12376.584646257988</v>
      </c>
    </row>
    <row r="40" spans="1:31">
      <c r="A40" s="6" t="str">
        <f t="shared" si="3"/>
        <v>2012 Kvartal 1</v>
      </c>
      <c r="B40" s="1">
        <f t="shared" si="12"/>
        <v>2012</v>
      </c>
      <c r="C40" s="1" t="str">
        <f t="shared" si="13"/>
        <v>Kvartal 1</v>
      </c>
      <c r="D40" s="8">
        <v>16927.7349809099</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9546.1515988001593</v>
      </c>
      <c r="O40" s="8">
        <v>3655.4991203403119</v>
      </c>
      <c r="P40" s="8">
        <v>7079.4395988001133</v>
      </c>
      <c r="Q40" s="8">
        <v>3195.2629516403117</v>
      </c>
      <c r="R40" s="7">
        <f>IF(D40&gt;0,SUM(D37:D40),"")</f>
        <v>67756.666576507516</v>
      </c>
      <c r="S40" s="7">
        <f t="shared" si="53"/>
        <v>22749.171221335419</v>
      </c>
      <c r="T40" s="7">
        <f t="shared" si="42"/>
        <v>38292.821576507464</v>
      </c>
      <c r="U40" s="7">
        <f t="shared" si="43"/>
        <v>18087.904984435416</v>
      </c>
      <c r="V40" s="10">
        <f>IF(H40&gt;0,SUM(H37:H40),"")</f>
        <v>189.28919658993854</v>
      </c>
      <c r="W40" s="7">
        <f t="shared" si="45"/>
        <v>11514.290990747231</v>
      </c>
      <c r="X40" s="10">
        <f t="shared" si="48"/>
        <v>29086.602120554857</v>
      </c>
      <c r="Y40" s="7">
        <f t="shared" si="54"/>
        <v>8361.197712624813</v>
      </c>
      <c r="Z40" s="10">
        <f t="shared" si="47"/>
        <v>10645.835120554855</v>
      </c>
      <c r="AA40" s="7">
        <f t="shared" si="55"/>
        <v>5733.3309110248119</v>
      </c>
      <c r="AB40" s="10">
        <f t="shared" si="39"/>
        <v>38670.064455952655</v>
      </c>
      <c r="AC40" s="7">
        <f t="shared" si="56"/>
        <v>14387.973508710607</v>
      </c>
      <c r="AD40" s="10">
        <f t="shared" si="46"/>
        <v>27646.986455952607</v>
      </c>
      <c r="AE40" s="7">
        <f t="shared" si="52"/>
        <v>12354.574073410606</v>
      </c>
    </row>
    <row r="41" spans="1:31">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65979.987276034022</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37726.157926159241</v>
      </c>
      <c r="AC41" s="7">
        <f t="shared" si="56"/>
        <v>14113.111744066829</v>
      </c>
      <c r="AD41" s="7">
        <f t="shared" ref="AD41:AD75" si="58">IF(P41&gt;0,SUM(P38:P41),"")</f>
        <v>27337.031926159194</v>
      </c>
      <c r="AE41" s="7">
        <f t="shared" si="52"/>
        <v>12156.773185966829</v>
      </c>
    </row>
    <row r="42" spans="1:31">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v>
      </c>
      <c r="Q42" s="7">
        <v>2883.9190502957035</v>
      </c>
      <c r="R42" s="7">
        <f>IF(D42&gt;0,SUM(D39:D42),"")</f>
        <v>66012.946247581727</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37591.333184822819</v>
      </c>
      <c r="AC42" s="7">
        <f t="shared" ref="AC42:AC75" si="59">IF(O42&gt;0,SUM(O39:O42),"")</f>
        <v>14127.570490528788</v>
      </c>
      <c r="AD42" s="7">
        <f t="shared" si="58"/>
        <v>27331.350184822772</v>
      </c>
      <c r="AE42" s="7">
        <f t="shared" ref="AE42:AE75" si="60">IF(Q42&gt;0,SUM(Q39:Q42),"")</f>
        <v>12201.830695828787</v>
      </c>
    </row>
    <row r="43" spans="1:31">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6472.2927211630986</v>
      </c>
      <c r="Q43" s="7">
        <v>2883.4337905484035</v>
      </c>
      <c r="R43" s="7">
        <f>IF(D43&gt;0,SUM(D40:D43),"")</f>
        <v>65788.695421429438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37113.047450403465</v>
      </c>
      <c r="AC43" s="7">
        <f t="shared" si="59"/>
        <v>13921.605378466546</v>
      </c>
      <c r="AD43" s="7">
        <f t="shared" si="58"/>
        <v>26954.316450403418</v>
      </c>
      <c r="AE43" s="7">
        <f t="shared" si="60"/>
        <v>12053.099222966546</v>
      </c>
    </row>
    <row r="44" spans="1:31">
      <c r="A44" s="6" t="str">
        <f>CONCATENATE(B44," ",C44)</f>
        <v>2013 Kvartal 1</v>
      </c>
      <c r="B44" s="1">
        <f t="shared" si="12"/>
        <v>2013</v>
      </c>
      <c r="C44" s="1" t="str">
        <f t="shared" si="13"/>
        <v>Kvartal 1</v>
      </c>
      <c r="D44" s="7">
        <v>16030.268611627875</v>
      </c>
      <c r="E44" s="7">
        <v>5448.6961253681729</v>
      </c>
      <c r="F44" s="7">
        <v>9377.9646116278745</v>
      </c>
      <c r="G44" s="7">
        <v>4406.8854633681731</v>
      </c>
      <c r="H44" s="7">
        <v>49.58761574243934</v>
      </c>
      <c r="I44" s="7">
        <v>2899.2928092450688</v>
      </c>
      <c r="J44" s="7">
        <v>6820.38568091449</v>
      </c>
      <c r="K44" s="7">
        <v>1873.8046260989888</v>
      </c>
      <c r="L44" s="7">
        <v>2413.2496809144895</v>
      </c>
      <c r="M44" s="7">
        <v>1226.8549768989888</v>
      </c>
      <c r="N44" s="7">
        <v>9209.8829307133856</v>
      </c>
      <c r="O44" s="7">
        <v>3574.8914992691844</v>
      </c>
      <c r="P44" s="7">
        <v>6964.7149307133859</v>
      </c>
      <c r="Q44" s="7">
        <v>3180.0304864691843</v>
      </c>
      <c r="R44" s="7">
        <f t="shared" ref="R44:R74" si="61">IF(D44&gt;0,SUM(D41:D44),"")</f>
        <v>64891.229052147406</v>
      </c>
      <c r="S44" s="7">
        <f t="shared" ref="S44:S74" si="62">IF(E44&gt;0,SUM(E41:E44),"")</f>
        <v>21721.611558861976</v>
      </c>
      <c r="T44" s="7">
        <f t="shared" ref="T44:T74" si="63">IF(F44&gt;0,SUM(F41:F44),"")</f>
        <v>36344.654052147402</v>
      </c>
      <c r="U44" s="7">
        <f t="shared" ref="U44:U74" si="64">IF(G44&gt;0,SUM(G41:G44),"")</f>
        <v>17221.976064361977</v>
      </c>
      <c r="V44" s="7">
        <f t="shared" ref="V44:V74" si="65">IF(H44&gt;0,SUM(H41:H44),"")</f>
        <v>194.53689968186396</v>
      </c>
      <c r="W44" s="7">
        <f t="shared" ref="W44:W74" si="66">IF(I44&gt;0,SUM(I41:I44),"")</f>
        <v>11817.100922047366</v>
      </c>
      <c r="X44" s="7">
        <f t="shared" ref="X44:X74" si="67">IF(J44&gt;0,SUM(J41:J44),"")</f>
        <v>28114.450269830711</v>
      </c>
      <c r="Y44" s="7">
        <f t="shared" ref="Y44:Y74" si="68">IF(K44&gt;0,SUM(K41:K44),"")</f>
        <v>7880.6138014665576</v>
      </c>
      <c r="Z44" s="7">
        <f t="shared" ref="Z44:Z74" si="69">IF(L44&gt;0,SUM(L41:L44),"")</f>
        <v>9505.0622698307125</v>
      </c>
      <c r="AA44" s="7">
        <f t="shared" ref="AA44:AA74" si="70">IF(M44&gt;0,SUM(M41:M44),"")</f>
        <v>5184.1093065665573</v>
      </c>
      <c r="AB44" s="7">
        <f t="shared" si="57"/>
        <v>36776.778782316687</v>
      </c>
      <c r="AC44" s="7">
        <f t="shared" si="59"/>
        <v>13840.997757395418</v>
      </c>
      <c r="AD44" s="7">
        <f t="shared" si="58"/>
        <v>26839.591782316689</v>
      </c>
      <c r="AE44" s="7">
        <f t="shared" si="60"/>
        <v>12037.86675779542</v>
      </c>
    </row>
    <row r="45" spans="1:31">
      <c r="A45" s="6" t="str">
        <f>CONCATENATE(B45," ",C45)</f>
        <v>2013 Kvartal 2</v>
      </c>
      <c r="B45" s="1">
        <f t="shared" si="12"/>
        <v>2013</v>
      </c>
      <c r="C45" s="1" t="str">
        <f t="shared" si="13"/>
        <v>Kvartal 2</v>
      </c>
      <c r="D45" s="7">
        <v>16065.056525106847</v>
      </c>
      <c r="E45" s="7">
        <v>5385.835301479925</v>
      </c>
      <c r="F45" s="7">
        <v>9652.0480251068475</v>
      </c>
      <c r="G45" s="7">
        <v>4385.6781984799254</v>
      </c>
      <c r="H45" s="7">
        <v>50.751368787791115</v>
      </c>
      <c r="I45" s="7">
        <v>3016.7218528499575</v>
      </c>
      <c r="J45" s="7">
        <v>7007.7511065773324</v>
      </c>
      <c r="K45" s="7">
        <v>1862.4289019552996</v>
      </c>
      <c r="L45" s="7">
        <v>2776.1551065773328</v>
      </c>
      <c r="M45" s="7">
        <v>1270.2723732552995</v>
      </c>
      <c r="N45" s="7">
        <v>9057.305418529515</v>
      </c>
      <c r="O45" s="7">
        <v>3523.4063995246252</v>
      </c>
      <c r="P45" s="7">
        <v>6875.8929185295146</v>
      </c>
      <c r="Q45" s="7">
        <v>3115.405825224625</v>
      </c>
      <c r="R45" s="7">
        <f t="shared" si="61"/>
        <v>65168.361886737315</v>
      </c>
      <c r="S45" s="7">
        <f t="shared" si="62"/>
        <v>21586.139697465522</v>
      </c>
      <c r="T45" s="7">
        <f t="shared" si="63"/>
        <v>36518.669386737311</v>
      </c>
      <c r="U45" s="7">
        <f t="shared" si="64"/>
        <v>17129.472985465523</v>
      </c>
      <c r="V45" s="7">
        <f t="shared" si="65"/>
        <v>197.03793571578439</v>
      </c>
      <c r="W45" s="7">
        <f t="shared" si="66"/>
        <v>11894.046209786044</v>
      </c>
      <c r="X45" s="7">
        <f t="shared" si="67"/>
        <v>28914.471492364926</v>
      </c>
      <c r="Y45" s="7">
        <f t="shared" si="68"/>
        <v>7810.0553618276081</v>
      </c>
      <c r="Z45" s="7">
        <f t="shared" si="69"/>
        <v>9780.7184923649256</v>
      </c>
      <c r="AA45" s="7">
        <f t="shared" si="70"/>
        <v>5066.6838329276079</v>
      </c>
      <c r="AB45" s="7">
        <f t="shared" si="57"/>
        <v>36253.890394372385</v>
      </c>
      <c r="AC45" s="7">
        <f t="shared" si="59"/>
        <v>13776.084335637916</v>
      </c>
      <c r="AD45" s="7">
        <f t="shared" si="58"/>
        <v>26737.950894372385</v>
      </c>
      <c r="AE45" s="7">
        <f t="shared" si="60"/>
        <v>12062.789152537916</v>
      </c>
    </row>
    <row r="46" spans="1:31">
      <c r="A46" s="6" t="str">
        <f t="shared" si="3"/>
        <v>2013 Kvartal 3</v>
      </c>
      <c r="B46" s="1">
        <f t="shared" si="12"/>
        <v>2013</v>
      </c>
      <c r="C46" s="1" t="str">
        <f t="shared" si="13"/>
        <v>Kvartal 3</v>
      </c>
      <c r="D46" s="7">
        <v>17013.717599882155</v>
      </c>
      <c r="E46" s="7">
        <v>5261.9647602348114</v>
      </c>
      <c r="F46" s="7">
        <v>9380.1165998821562</v>
      </c>
      <c r="G46" s="7">
        <v>4052.5086633348119</v>
      </c>
      <c r="H46" s="7">
        <v>48.47236703993628</v>
      </c>
      <c r="I46" s="7">
        <v>2932.7509734960508</v>
      </c>
      <c r="J46" s="7">
        <v>7555.4732427826948</v>
      </c>
      <c r="K46" s="7">
        <v>1796.7992244449595</v>
      </c>
      <c r="L46" s="7">
        <v>2692.5532427826947</v>
      </c>
      <c r="M46" s="7">
        <v>1106.4233987449597</v>
      </c>
      <c r="N46" s="7">
        <v>9458.2443570994601</v>
      </c>
      <c r="O46" s="7">
        <v>3465.1655357898517</v>
      </c>
      <c r="P46" s="7">
        <v>6687.5633570994605</v>
      </c>
      <c r="Q46" s="7">
        <v>2946.0852645898517</v>
      </c>
      <c r="R46" s="7">
        <f t="shared" si="61"/>
        <v>65678.605898627953</v>
      </c>
      <c r="S46" s="7">
        <f t="shared" si="62"/>
        <v>21471.526821394174</v>
      </c>
      <c r="T46" s="7">
        <f t="shared" si="63"/>
        <v>37108.419398627964</v>
      </c>
      <c r="U46" s="7">
        <f t="shared" si="64"/>
        <v>17012.771004394173</v>
      </c>
      <c r="V46" s="7">
        <f t="shared" si="65"/>
        <v>199.29532136921614</v>
      </c>
      <c r="W46" s="7">
        <f t="shared" si="66"/>
        <v>11926.158915259723</v>
      </c>
      <c r="X46" s="7">
        <f t="shared" si="67"/>
        <v>28940.972471122506</v>
      </c>
      <c r="Y46" s="7">
        <f t="shared" si="68"/>
        <v>7586.7548857621086</v>
      </c>
      <c r="Z46" s="7">
        <f t="shared" si="69"/>
        <v>10107.955471122506</v>
      </c>
      <c r="AA46" s="7">
        <f t="shared" si="70"/>
        <v>4887.8156375621083</v>
      </c>
      <c r="AB46" s="7">
        <f t="shared" si="57"/>
        <v>36737.633427505461</v>
      </c>
      <c r="AC46" s="7">
        <f t="shared" si="59"/>
        <v>13884.771935632063</v>
      </c>
      <c r="AD46" s="7">
        <f t="shared" si="58"/>
        <v>27000.463927505458</v>
      </c>
      <c r="AE46" s="7">
        <f t="shared" si="60"/>
        <v>12124.955366832066</v>
      </c>
    </row>
    <row r="47" spans="1:31">
      <c r="A47" s="6" t="str">
        <f t="shared" si="3"/>
        <v>2013 Kvartal 4</v>
      </c>
      <c r="B47" s="1">
        <f t="shared" si="12"/>
        <v>2013</v>
      </c>
      <c r="C47" s="1" t="str">
        <f t="shared" si="13"/>
        <v>Kvartal 4</v>
      </c>
      <c r="D47" s="7">
        <v>17760.94131680916</v>
      </c>
      <c r="E47" s="7">
        <v>5632.4198006328897</v>
      </c>
      <c r="F47" s="7">
        <v>9655.3403168091609</v>
      </c>
      <c r="G47" s="7">
        <v>4373.0382597328899</v>
      </c>
      <c r="H47" s="7">
        <v>52.438955764540864</v>
      </c>
      <c r="I47" s="7">
        <v>2993.4728878626452</v>
      </c>
      <c r="J47" s="7">
        <v>8234.398437307862</v>
      </c>
      <c r="K47" s="7">
        <v>2072.1196986864566</v>
      </c>
      <c r="L47" s="7">
        <v>2855.1434373078619</v>
      </c>
      <c r="M47" s="7">
        <v>1298.7564229864565</v>
      </c>
      <c r="N47" s="7">
        <v>9526.5428795012976</v>
      </c>
      <c r="O47" s="7">
        <v>3560.3001019464332</v>
      </c>
      <c r="P47" s="7">
        <v>6800.1968795012981</v>
      </c>
      <c r="Q47" s="7">
        <v>3074.2818367464333</v>
      </c>
      <c r="R47" s="7">
        <f t="shared" si="61"/>
        <v>66869.984053426029</v>
      </c>
      <c r="S47" s="7">
        <f t="shared" si="62"/>
        <v>21728.915987715802</v>
      </c>
      <c r="T47" s="7">
        <f t="shared" si="63"/>
        <v>38065.469553426039</v>
      </c>
      <c r="U47" s="7">
        <f t="shared" si="64"/>
        <v>17218.110584915801</v>
      </c>
      <c r="V47" s="7">
        <f t="shared" si="65"/>
        <v>201.2503073347076</v>
      </c>
      <c r="W47" s="7">
        <f t="shared" si="66"/>
        <v>11842.238523453721</v>
      </c>
      <c r="X47" s="7">
        <f t="shared" si="67"/>
        <v>29618.008467582382</v>
      </c>
      <c r="Y47" s="7">
        <f t="shared" si="68"/>
        <v>7605.1524511857042</v>
      </c>
      <c r="Z47" s="7">
        <f t="shared" si="69"/>
        <v>10737.101467582379</v>
      </c>
      <c r="AA47" s="7">
        <f t="shared" si="70"/>
        <v>4902.3071718857045</v>
      </c>
      <c r="AB47" s="7">
        <f t="shared" si="57"/>
        <v>37251.975585843662</v>
      </c>
      <c r="AC47" s="7">
        <f t="shared" si="59"/>
        <v>14123.763536530094</v>
      </c>
      <c r="AD47" s="7">
        <f t="shared" si="58"/>
        <v>27328.36808584366</v>
      </c>
      <c r="AE47" s="7">
        <f t="shared" si="60"/>
        <v>12315.803413030095</v>
      </c>
    </row>
    <row r="48" spans="1:31">
      <c r="A48" s="6" t="str">
        <f t="shared" si="3"/>
        <v>2014 Kvartal 1</v>
      </c>
      <c r="B48" s="1">
        <f t="shared" si="12"/>
        <v>2014</v>
      </c>
      <c r="C48" s="1" t="str">
        <f t="shared" si="13"/>
        <v>Kvartal 1</v>
      </c>
      <c r="D48" s="7"/>
      <c r="E48" s="7"/>
      <c r="F48" s="7"/>
      <c r="G48" s="7"/>
      <c r="H48" s="7"/>
      <c r="I48" s="7"/>
      <c r="J48" s="7"/>
      <c r="K48" s="7"/>
      <c r="L48" s="7"/>
      <c r="M48" s="7"/>
      <c r="N48" s="7"/>
      <c r="O48" s="7"/>
      <c r="P48" s="7"/>
      <c r="Q48" s="7"/>
      <c r="R48" s="7" t="str">
        <f t="shared" si="61"/>
        <v/>
      </c>
      <c r="S48" s="7" t="str">
        <f t="shared" si="62"/>
        <v/>
      </c>
      <c r="T48" s="7" t="str">
        <f t="shared" si="63"/>
        <v/>
      </c>
      <c r="U48" s="7" t="str">
        <f t="shared" si="64"/>
        <v/>
      </c>
      <c r="V48" s="7" t="str">
        <f t="shared" si="65"/>
        <v/>
      </c>
      <c r="W48" s="7" t="str">
        <f t="shared" si="66"/>
        <v/>
      </c>
      <c r="X48" s="7" t="str">
        <f t="shared" si="67"/>
        <v/>
      </c>
      <c r="Y48" s="7" t="str">
        <f t="shared" si="68"/>
        <v/>
      </c>
      <c r="Z48" s="7" t="str">
        <f t="shared" si="69"/>
        <v/>
      </c>
      <c r="AA48" s="7" t="str">
        <f t="shared" si="70"/>
        <v/>
      </c>
      <c r="AB48" s="7" t="str">
        <f t="shared" si="57"/>
        <v/>
      </c>
      <c r="AC48" s="7" t="str">
        <f t="shared" si="59"/>
        <v/>
      </c>
      <c r="AD48" s="7" t="str">
        <f t="shared" si="58"/>
        <v/>
      </c>
      <c r="AE48" s="7" t="str">
        <f t="shared" si="60"/>
        <v/>
      </c>
    </row>
    <row r="49" spans="1:31">
      <c r="A49" s="6" t="str">
        <f t="shared" si="3"/>
        <v>2014 Kvartal 2</v>
      </c>
      <c r="B49" s="1">
        <f t="shared" si="12"/>
        <v>2014</v>
      </c>
      <c r="C49" s="1" t="str">
        <f t="shared" si="13"/>
        <v>Kvartal 2</v>
      </c>
      <c r="D49" s="7"/>
      <c r="E49" s="7"/>
      <c r="F49" s="7"/>
      <c r="G49" s="7"/>
      <c r="H49" s="7"/>
      <c r="I49" s="7"/>
      <c r="J49" s="7"/>
      <c r="K49" s="7"/>
      <c r="L49" s="7"/>
      <c r="M49" s="7"/>
      <c r="N49" s="7"/>
      <c r="O49" s="7"/>
      <c r="P49" s="7"/>
      <c r="Q49" s="7"/>
      <c r="R49" s="7" t="str">
        <f t="shared" si="61"/>
        <v/>
      </c>
      <c r="S49" s="7" t="str">
        <f t="shared" si="62"/>
        <v/>
      </c>
      <c r="T49" s="7" t="str">
        <f t="shared" si="63"/>
        <v/>
      </c>
      <c r="U49" s="7" t="str">
        <f t="shared" si="64"/>
        <v/>
      </c>
      <c r="V49" s="7" t="str">
        <f t="shared" si="65"/>
        <v/>
      </c>
      <c r="W49" s="7" t="str">
        <f t="shared" si="66"/>
        <v/>
      </c>
      <c r="X49" s="7" t="str">
        <f t="shared" si="67"/>
        <v/>
      </c>
      <c r="Y49" s="7" t="str">
        <f t="shared" si="68"/>
        <v/>
      </c>
      <c r="Z49" s="7" t="str">
        <f t="shared" si="69"/>
        <v/>
      </c>
      <c r="AA49" s="7" t="str">
        <f t="shared" si="70"/>
        <v/>
      </c>
      <c r="AB49" s="7" t="str">
        <f t="shared" si="57"/>
        <v/>
      </c>
      <c r="AC49" s="7" t="str">
        <f t="shared" si="59"/>
        <v/>
      </c>
      <c r="AD49" s="7" t="str">
        <f t="shared" si="58"/>
        <v/>
      </c>
      <c r="AE49" s="7" t="str">
        <f t="shared" si="60"/>
        <v/>
      </c>
    </row>
    <row r="50" spans="1:31">
      <c r="A50" s="6" t="str">
        <f t="shared" si="3"/>
        <v>2014 Kvartal 3</v>
      </c>
      <c r="B50" s="1">
        <f t="shared" si="12"/>
        <v>2014</v>
      </c>
      <c r="C50" s="1" t="str">
        <f t="shared" si="13"/>
        <v>Kvartal 3</v>
      </c>
      <c r="D50" s="7"/>
      <c r="E50" s="7"/>
      <c r="F50" s="7"/>
      <c r="G50" s="7"/>
      <c r="H50" s="7"/>
      <c r="I50" s="7"/>
      <c r="J50" s="7"/>
      <c r="K50" s="7"/>
      <c r="L50" s="7"/>
      <c r="M50" s="7"/>
      <c r="N50" s="7"/>
      <c r="O50" s="7"/>
      <c r="P50" s="7"/>
      <c r="Q50" s="7"/>
      <c r="R50" s="7" t="str">
        <f t="shared" si="61"/>
        <v/>
      </c>
      <c r="S50" s="7" t="str">
        <f t="shared" si="62"/>
        <v/>
      </c>
      <c r="T50" s="7" t="str">
        <f t="shared" si="63"/>
        <v/>
      </c>
      <c r="U50" s="7" t="str">
        <f t="shared" si="64"/>
        <v/>
      </c>
      <c r="V50" s="7" t="str">
        <f t="shared" si="65"/>
        <v/>
      </c>
      <c r="W50" s="7" t="str">
        <f t="shared" si="66"/>
        <v/>
      </c>
      <c r="X50" s="7" t="str">
        <f t="shared" si="67"/>
        <v/>
      </c>
      <c r="Y50" s="7" t="str">
        <f t="shared" si="68"/>
        <v/>
      </c>
      <c r="Z50" s="7" t="str">
        <f t="shared" si="69"/>
        <v/>
      </c>
      <c r="AA50" s="7" t="str">
        <f t="shared" si="70"/>
        <v/>
      </c>
      <c r="AB50" s="7" t="str">
        <f t="shared" si="57"/>
        <v/>
      </c>
      <c r="AC50" s="7" t="str">
        <f t="shared" si="59"/>
        <v/>
      </c>
      <c r="AD50" s="7" t="str">
        <f t="shared" si="58"/>
        <v/>
      </c>
      <c r="AE50" s="7" t="str">
        <f t="shared" si="60"/>
        <v/>
      </c>
    </row>
    <row r="51" spans="1:31">
      <c r="A51" s="6" t="str">
        <f t="shared" si="3"/>
        <v>2014 Kvartal 4</v>
      </c>
      <c r="B51" s="1">
        <f t="shared" si="12"/>
        <v>2014</v>
      </c>
      <c r="C51" s="1" t="str">
        <f t="shared" si="13"/>
        <v>Kvartal 4</v>
      </c>
      <c r="D51" s="7"/>
      <c r="E51" s="7"/>
      <c r="F51" s="7"/>
      <c r="G51" s="7"/>
      <c r="H51" s="7"/>
      <c r="I51" s="7"/>
      <c r="J51" s="7"/>
      <c r="K51" s="7"/>
      <c r="L51" s="7"/>
      <c r="M51" s="7"/>
      <c r="N51" s="7"/>
      <c r="O51" s="7"/>
      <c r="P51" s="7"/>
      <c r="Q51" s="7"/>
      <c r="R51" s="7" t="str">
        <f t="shared" si="61"/>
        <v/>
      </c>
      <c r="S51" s="7" t="str">
        <f t="shared" si="62"/>
        <v/>
      </c>
      <c r="T51" s="7" t="str">
        <f t="shared" si="63"/>
        <v/>
      </c>
      <c r="U51" s="7" t="str">
        <f t="shared" si="64"/>
        <v/>
      </c>
      <c r="V51" s="7" t="str">
        <f t="shared" si="65"/>
        <v/>
      </c>
      <c r="W51" s="7" t="str">
        <f t="shared" si="66"/>
        <v/>
      </c>
      <c r="X51" s="7" t="str">
        <f t="shared" si="67"/>
        <v/>
      </c>
      <c r="Y51" s="7" t="str">
        <f t="shared" si="68"/>
        <v/>
      </c>
      <c r="Z51" s="7" t="str">
        <f t="shared" si="69"/>
        <v/>
      </c>
      <c r="AA51" s="7" t="str">
        <f t="shared" si="70"/>
        <v/>
      </c>
      <c r="AB51" s="7" t="str">
        <f t="shared" si="57"/>
        <v/>
      </c>
      <c r="AC51" s="7" t="str">
        <f t="shared" si="59"/>
        <v/>
      </c>
      <c r="AD51" s="7" t="str">
        <f t="shared" si="58"/>
        <v/>
      </c>
      <c r="AE51" s="7" t="str">
        <f t="shared" si="60"/>
        <v/>
      </c>
    </row>
    <row r="52" spans="1:31">
      <c r="A52" s="6" t="str">
        <f t="shared" si="3"/>
        <v>2015 Kvartal 1</v>
      </c>
      <c r="B52" s="1">
        <f t="shared" si="12"/>
        <v>2015</v>
      </c>
      <c r="C52" s="1" t="str">
        <f t="shared" si="13"/>
        <v>Kvartal 1</v>
      </c>
      <c r="D52" s="7"/>
      <c r="E52" s="7"/>
      <c r="F52" s="7"/>
      <c r="G52" s="7"/>
      <c r="H52" s="7"/>
      <c r="I52" s="7"/>
      <c r="J52" s="7"/>
      <c r="K52" s="7"/>
      <c r="L52" s="7"/>
      <c r="M52" s="7"/>
      <c r="N52" s="7"/>
      <c r="O52" s="7"/>
      <c r="P52" s="7"/>
      <c r="Q52" s="7"/>
      <c r="R52" s="7" t="str">
        <f t="shared" si="61"/>
        <v/>
      </c>
      <c r="S52" s="7" t="str">
        <f t="shared" si="62"/>
        <v/>
      </c>
      <c r="T52" s="7" t="str">
        <f t="shared" si="63"/>
        <v/>
      </c>
      <c r="U52" s="7" t="str">
        <f t="shared" si="64"/>
        <v/>
      </c>
      <c r="V52" s="7" t="str">
        <f t="shared" si="65"/>
        <v/>
      </c>
      <c r="W52" s="7" t="str">
        <f t="shared" si="66"/>
        <v/>
      </c>
      <c r="X52" s="7" t="str">
        <f t="shared" si="67"/>
        <v/>
      </c>
      <c r="Y52" s="7" t="str">
        <f t="shared" si="68"/>
        <v/>
      </c>
      <c r="Z52" s="7" t="str">
        <f t="shared" si="69"/>
        <v/>
      </c>
      <c r="AA52" s="7" t="str">
        <f t="shared" si="70"/>
        <v/>
      </c>
      <c r="AB52" s="7" t="str">
        <f t="shared" si="57"/>
        <v/>
      </c>
      <c r="AC52" s="7" t="str">
        <f t="shared" si="59"/>
        <v/>
      </c>
      <c r="AD52" s="7" t="str">
        <f t="shared" si="58"/>
        <v/>
      </c>
      <c r="AE52" s="7" t="str">
        <f t="shared" si="60"/>
        <v/>
      </c>
    </row>
    <row r="53" spans="1:31">
      <c r="A53" s="6" t="str">
        <f t="shared" si="3"/>
        <v>2015 Kvartal 2</v>
      </c>
      <c r="B53" s="1">
        <f t="shared" si="12"/>
        <v>2015</v>
      </c>
      <c r="C53" s="1" t="str">
        <f t="shared" si="13"/>
        <v>Kvartal 2</v>
      </c>
      <c r="D53" s="7"/>
      <c r="E53" s="7"/>
      <c r="F53" s="7"/>
      <c r="G53" s="7"/>
      <c r="H53" s="7"/>
      <c r="I53" s="7"/>
      <c r="J53" s="7"/>
      <c r="K53" s="7"/>
      <c r="L53" s="7"/>
      <c r="M53" s="7"/>
      <c r="N53" s="7"/>
      <c r="O53" s="7"/>
      <c r="P53" s="7"/>
      <c r="Q53" s="7"/>
      <c r="R53" s="7" t="str">
        <f t="shared" si="61"/>
        <v/>
      </c>
      <c r="S53" s="7" t="str">
        <f t="shared" si="62"/>
        <v/>
      </c>
      <c r="T53" s="7" t="str">
        <f t="shared" si="63"/>
        <v/>
      </c>
      <c r="U53" s="7" t="str">
        <f t="shared" si="64"/>
        <v/>
      </c>
      <c r="V53" s="7" t="str">
        <f t="shared" si="65"/>
        <v/>
      </c>
      <c r="W53" s="7" t="str">
        <f t="shared" si="66"/>
        <v/>
      </c>
      <c r="X53" s="7" t="str">
        <f t="shared" si="67"/>
        <v/>
      </c>
      <c r="Y53" s="7" t="str">
        <f t="shared" si="68"/>
        <v/>
      </c>
      <c r="Z53" s="7" t="str">
        <f t="shared" si="69"/>
        <v/>
      </c>
      <c r="AA53" s="7" t="str">
        <f t="shared" si="70"/>
        <v/>
      </c>
      <c r="AB53" s="7" t="str">
        <f t="shared" si="57"/>
        <v/>
      </c>
      <c r="AC53" s="7" t="str">
        <f t="shared" si="59"/>
        <v/>
      </c>
      <c r="AD53" s="7" t="str">
        <f t="shared" si="58"/>
        <v/>
      </c>
      <c r="AE53" s="7" t="str">
        <f t="shared" si="60"/>
        <v/>
      </c>
    </row>
    <row r="54" spans="1:31">
      <c r="A54" s="6" t="str">
        <f t="shared" si="3"/>
        <v>2015 Kvartal 3</v>
      </c>
      <c r="B54" s="1">
        <f t="shared" si="12"/>
        <v>2015</v>
      </c>
      <c r="C54" s="1" t="str">
        <f t="shared" si="13"/>
        <v>Kvartal 3</v>
      </c>
      <c r="D54" s="7"/>
      <c r="E54" s="7"/>
      <c r="F54" s="7"/>
      <c r="G54" s="7"/>
      <c r="H54" s="7"/>
      <c r="I54" s="7"/>
      <c r="J54" s="7"/>
      <c r="K54" s="7"/>
      <c r="L54" s="7"/>
      <c r="M54" s="7"/>
      <c r="N54" s="7"/>
      <c r="O54" s="7"/>
      <c r="P54" s="7"/>
      <c r="Q54" s="7"/>
      <c r="R54" s="7" t="str">
        <f t="shared" si="61"/>
        <v/>
      </c>
      <c r="S54" s="7" t="str">
        <f t="shared" si="62"/>
        <v/>
      </c>
      <c r="T54" s="7" t="str">
        <f t="shared" si="63"/>
        <v/>
      </c>
      <c r="U54" s="7" t="str">
        <f t="shared" si="64"/>
        <v/>
      </c>
      <c r="V54" s="7" t="str">
        <f t="shared" si="65"/>
        <v/>
      </c>
      <c r="W54" s="7" t="str">
        <f t="shared" si="66"/>
        <v/>
      </c>
      <c r="X54" s="7" t="str">
        <f t="shared" si="67"/>
        <v/>
      </c>
      <c r="Y54" s="7" t="str">
        <f t="shared" si="68"/>
        <v/>
      </c>
      <c r="Z54" s="7" t="str">
        <f t="shared" si="69"/>
        <v/>
      </c>
      <c r="AA54" s="7" t="str">
        <f t="shared" si="70"/>
        <v/>
      </c>
      <c r="AB54" s="7" t="str">
        <f t="shared" si="57"/>
        <v/>
      </c>
      <c r="AC54" s="7" t="str">
        <f t="shared" si="59"/>
        <v/>
      </c>
      <c r="AD54" s="7" t="str">
        <f t="shared" si="58"/>
        <v/>
      </c>
      <c r="AE54" s="7" t="str">
        <f t="shared" si="60"/>
        <v/>
      </c>
    </row>
    <row r="55" spans="1:31">
      <c r="A55" s="6" t="str">
        <f t="shared" si="3"/>
        <v>2015 Kvartal 4</v>
      </c>
      <c r="B55" s="1">
        <f t="shared" si="12"/>
        <v>2015</v>
      </c>
      <c r="C55" s="1" t="str">
        <f t="shared" si="13"/>
        <v>Kvartal 4</v>
      </c>
      <c r="D55" s="7"/>
      <c r="E55" s="7"/>
      <c r="F55" s="7"/>
      <c r="G55" s="7"/>
      <c r="H55" s="7"/>
      <c r="I55" s="7"/>
      <c r="J55" s="7"/>
      <c r="K55" s="7"/>
      <c r="L55" s="7"/>
      <c r="M55" s="7"/>
      <c r="N55" s="7"/>
      <c r="O55" s="7"/>
      <c r="P55" s="7"/>
      <c r="Q55" s="7"/>
      <c r="R55" s="7" t="str">
        <f t="shared" si="61"/>
        <v/>
      </c>
      <c r="S55" s="7" t="str">
        <f t="shared" si="62"/>
        <v/>
      </c>
      <c r="T55" s="7" t="str">
        <f t="shared" si="63"/>
        <v/>
      </c>
      <c r="U55" s="7" t="str">
        <f t="shared" si="64"/>
        <v/>
      </c>
      <c r="V55" s="7" t="str">
        <f t="shared" si="65"/>
        <v/>
      </c>
      <c r="W55" s="7" t="str">
        <f t="shared" si="66"/>
        <v/>
      </c>
      <c r="X55" s="7" t="str">
        <f t="shared" si="67"/>
        <v/>
      </c>
      <c r="Y55" s="7" t="str">
        <f t="shared" si="68"/>
        <v/>
      </c>
      <c r="Z55" s="7" t="str">
        <f t="shared" si="69"/>
        <v/>
      </c>
      <c r="AA55" s="7" t="str">
        <f t="shared" si="70"/>
        <v/>
      </c>
      <c r="AB55" s="7" t="str">
        <f t="shared" si="57"/>
        <v/>
      </c>
      <c r="AC55" s="7" t="str">
        <f t="shared" si="59"/>
        <v/>
      </c>
      <c r="AD55" s="7" t="str">
        <f t="shared" si="58"/>
        <v/>
      </c>
      <c r="AE55" s="7" t="str">
        <f t="shared" si="60"/>
        <v/>
      </c>
    </row>
    <row r="56" spans="1:31">
      <c r="A56" s="6" t="str">
        <f t="shared" si="3"/>
        <v>2016 Kvartal 1</v>
      </c>
      <c r="B56" s="1">
        <f t="shared" si="12"/>
        <v>2016</v>
      </c>
      <c r="C56" s="1" t="str">
        <f t="shared" si="13"/>
        <v>Kvartal 1</v>
      </c>
      <c r="D56" s="7"/>
      <c r="E56" s="7"/>
      <c r="F56" s="7"/>
      <c r="G56" s="7"/>
      <c r="H56" s="7"/>
      <c r="I56" s="7"/>
      <c r="J56" s="7"/>
      <c r="K56" s="7"/>
      <c r="L56" s="7"/>
      <c r="M56" s="7"/>
      <c r="N56" s="7"/>
      <c r="O56" s="7"/>
      <c r="P56" s="7"/>
      <c r="Q56" s="7"/>
      <c r="R56" s="7" t="str">
        <f t="shared" si="61"/>
        <v/>
      </c>
      <c r="S56" s="7" t="str">
        <f t="shared" si="62"/>
        <v/>
      </c>
      <c r="T56" s="7" t="str">
        <f t="shared" si="63"/>
        <v/>
      </c>
      <c r="U56" s="7" t="str">
        <f t="shared" si="64"/>
        <v/>
      </c>
      <c r="V56" s="7" t="str">
        <f t="shared" si="65"/>
        <v/>
      </c>
      <c r="W56" s="7" t="str">
        <f t="shared" si="66"/>
        <v/>
      </c>
      <c r="X56" s="7" t="str">
        <f t="shared" si="67"/>
        <v/>
      </c>
      <c r="Y56" s="7" t="str">
        <f t="shared" si="68"/>
        <v/>
      </c>
      <c r="Z56" s="7" t="str">
        <f t="shared" si="69"/>
        <v/>
      </c>
      <c r="AA56" s="7" t="str">
        <f t="shared" si="70"/>
        <v/>
      </c>
      <c r="AB56" s="7" t="str">
        <f t="shared" si="57"/>
        <v/>
      </c>
      <c r="AC56" s="7" t="str">
        <f t="shared" si="59"/>
        <v/>
      </c>
      <c r="AD56" s="7" t="str">
        <f t="shared" si="58"/>
        <v/>
      </c>
      <c r="AE56" s="7" t="str">
        <f t="shared" si="60"/>
        <v/>
      </c>
    </row>
    <row r="57" spans="1:31">
      <c r="A57" s="6" t="str">
        <f t="shared" si="3"/>
        <v>2016 Kvartal 2</v>
      </c>
      <c r="B57" s="1">
        <f t="shared" si="12"/>
        <v>2016</v>
      </c>
      <c r="C57" s="1" t="str">
        <f t="shared" si="13"/>
        <v>Kvartal 2</v>
      </c>
      <c r="D57" s="7"/>
      <c r="E57" s="7"/>
      <c r="F57" s="7"/>
      <c r="G57" s="7"/>
      <c r="H57" s="7"/>
      <c r="I57" s="7"/>
      <c r="J57" s="7"/>
      <c r="K57" s="7"/>
      <c r="L57" s="7"/>
      <c r="M57" s="7"/>
      <c r="N57" s="7"/>
      <c r="O57" s="7"/>
      <c r="P57" s="7"/>
      <c r="Q57" s="7"/>
      <c r="R57" s="7" t="str">
        <f t="shared" si="61"/>
        <v/>
      </c>
      <c r="S57" s="7" t="str">
        <f t="shared" si="62"/>
        <v/>
      </c>
      <c r="T57" s="7" t="str">
        <f t="shared" si="63"/>
        <v/>
      </c>
      <c r="U57" s="7" t="str">
        <f t="shared" si="64"/>
        <v/>
      </c>
      <c r="V57" s="7" t="str">
        <f t="shared" si="65"/>
        <v/>
      </c>
      <c r="W57" s="7" t="str">
        <f t="shared" si="66"/>
        <v/>
      </c>
      <c r="X57" s="7" t="str">
        <f t="shared" si="67"/>
        <v/>
      </c>
      <c r="Y57" s="7" t="str">
        <f t="shared" si="68"/>
        <v/>
      </c>
      <c r="Z57" s="7" t="str">
        <f t="shared" si="69"/>
        <v/>
      </c>
      <c r="AA57" s="7" t="str">
        <f t="shared" si="70"/>
        <v/>
      </c>
      <c r="AB57" s="7" t="str">
        <f t="shared" si="57"/>
        <v/>
      </c>
      <c r="AC57" s="7" t="str">
        <f t="shared" si="59"/>
        <v/>
      </c>
      <c r="AD57" s="7" t="str">
        <f t="shared" si="58"/>
        <v/>
      </c>
      <c r="AE57" s="7" t="str">
        <f t="shared" si="60"/>
        <v/>
      </c>
    </row>
    <row r="58" spans="1:31">
      <c r="A58" s="6" t="str">
        <f t="shared" si="3"/>
        <v>2016 Kvartal 3</v>
      </c>
      <c r="B58" s="1">
        <f t="shared" si="12"/>
        <v>2016</v>
      </c>
      <c r="C58" s="1" t="str">
        <f t="shared" si="13"/>
        <v>Kvartal 3</v>
      </c>
      <c r="D58" s="7"/>
      <c r="E58" s="7"/>
      <c r="F58" s="7"/>
      <c r="G58" s="7"/>
      <c r="H58" s="7"/>
      <c r="I58" s="7"/>
      <c r="J58" s="7"/>
      <c r="K58" s="7"/>
      <c r="L58" s="7"/>
      <c r="M58" s="7"/>
      <c r="N58" s="7"/>
      <c r="O58" s="7"/>
      <c r="P58" s="7"/>
      <c r="Q58" s="7"/>
      <c r="R58" s="7" t="str">
        <f t="shared" si="61"/>
        <v/>
      </c>
      <c r="S58" s="7" t="str">
        <f t="shared" si="62"/>
        <v/>
      </c>
      <c r="T58" s="7" t="str">
        <f t="shared" si="63"/>
        <v/>
      </c>
      <c r="U58" s="7" t="str">
        <f t="shared" si="64"/>
        <v/>
      </c>
      <c r="V58" s="7" t="str">
        <f t="shared" si="65"/>
        <v/>
      </c>
      <c r="W58" s="7" t="str">
        <f t="shared" si="66"/>
        <v/>
      </c>
      <c r="X58" s="7" t="str">
        <f t="shared" si="67"/>
        <v/>
      </c>
      <c r="Y58" s="7" t="str">
        <f t="shared" si="68"/>
        <v/>
      </c>
      <c r="Z58" s="7" t="str">
        <f t="shared" si="69"/>
        <v/>
      </c>
      <c r="AA58" s="7" t="str">
        <f t="shared" si="70"/>
        <v/>
      </c>
      <c r="AB58" s="7" t="str">
        <f t="shared" si="57"/>
        <v/>
      </c>
      <c r="AC58" s="7" t="str">
        <f t="shared" si="59"/>
        <v/>
      </c>
      <c r="AD58" s="7" t="str">
        <f t="shared" si="58"/>
        <v/>
      </c>
      <c r="AE58" s="7" t="str">
        <f t="shared" si="60"/>
        <v/>
      </c>
    </row>
    <row r="59" spans="1:31">
      <c r="A59" s="6" t="str">
        <f t="shared" si="3"/>
        <v>2016 Kvartal 4</v>
      </c>
      <c r="B59" s="1">
        <f t="shared" si="12"/>
        <v>2016</v>
      </c>
      <c r="C59" s="1" t="str">
        <f t="shared" si="13"/>
        <v>Kvartal 4</v>
      </c>
      <c r="D59" s="7"/>
      <c r="E59" s="7"/>
      <c r="F59" s="7"/>
      <c r="G59" s="7"/>
      <c r="H59" s="7"/>
      <c r="I59" s="7"/>
      <c r="J59" s="7"/>
      <c r="K59" s="7"/>
      <c r="L59" s="7"/>
      <c r="M59" s="7"/>
      <c r="N59" s="7"/>
      <c r="O59" s="7"/>
      <c r="P59" s="7"/>
      <c r="Q59" s="7"/>
      <c r="R59" s="7" t="str">
        <f t="shared" si="61"/>
        <v/>
      </c>
      <c r="S59" s="7" t="str">
        <f t="shared" si="62"/>
        <v/>
      </c>
      <c r="T59" s="7" t="str">
        <f t="shared" si="63"/>
        <v/>
      </c>
      <c r="U59" s="7" t="str">
        <f t="shared" si="64"/>
        <v/>
      </c>
      <c r="V59" s="7" t="str">
        <f t="shared" si="65"/>
        <v/>
      </c>
      <c r="W59" s="7" t="str">
        <f t="shared" si="66"/>
        <v/>
      </c>
      <c r="X59" s="7" t="str">
        <f t="shared" si="67"/>
        <v/>
      </c>
      <c r="Y59" s="7" t="str">
        <f t="shared" si="68"/>
        <v/>
      </c>
      <c r="Z59" s="7" t="str">
        <f t="shared" si="69"/>
        <v/>
      </c>
      <c r="AA59" s="7" t="str">
        <f t="shared" si="70"/>
        <v/>
      </c>
      <c r="AB59" s="7" t="str">
        <f t="shared" si="57"/>
        <v/>
      </c>
      <c r="AC59" s="7" t="str">
        <f t="shared" si="59"/>
        <v/>
      </c>
      <c r="AD59" s="7" t="str">
        <f t="shared" si="58"/>
        <v/>
      </c>
      <c r="AE59" s="7" t="str">
        <f t="shared" si="60"/>
        <v/>
      </c>
    </row>
    <row r="60" spans="1:31">
      <c r="A60" s="6" t="str">
        <f t="shared" si="3"/>
        <v>2017 Kvartal 1</v>
      </c>
      <c r="B60" s="1">
        <f t="shared" si="12"/>
        <v>2017</v>
      </c>
      <c r="C60" s="1" t="str">
        <f t="shared" si="13"/>
        <v>Kvartal 1</v>
      </c>
      <c r="D60" s="7"/>
      <c r="E60" s="7"/>
      <c r="F60" s="7"/>
      <c r="G60" s="7"/>
      <c r="H60" s="7"/>
      <c r="I60" s="7"/>
      <c r="J60" s="7"/>
      <c r="K60" s="7"/>
      <c r="L60" s="7"/>
      <c r="M60" s="7"/>
      <c r="N60" s="7"/>
      <c r="O60" s="7"/>
      <c r="P60" s="7"/>
      <c r="Q60" s="7"/>
      <c r="R60" s="7" t="str">
        <f t="shared" si="61"/>
        <v/>
      </c>
      <c r="S60" s="7" t="str">
        <f t="shared" si="62"/>
        <v/>
      </c>
      <c r="T60" s="7" t="str">
        <f t="shared" si="63"/>
        <v/>
      </c>
      <c r="U60" s="7" t="str">
        <f t="shared" si="64"/>
        <v/>
      </c>
      <c r="V60" s="7" t="str">
        <f t="shared" si="65"/>
        <v/>
      </c>
      <c r="W60" s="7" t="str">
        <f t="shared" si="66"/>
        <v/>
      </c>
      <c r="X60" s="7" t="str">
        <f t="shared" si="67"/>
        <v/>
      </c>
      <c r="Y60" s="7" t="str">
        <f t="shared" si="68"/>
        <v/>
      </c>
      <c r="Z60" s="7" t="str">
        <f t="shared" si="69"/>
        <v/>
      </c>
      <c r="AA60" s="7" t="str">
        <f t="shared" si="70"/>
        <v/>
      </c>
      <c r="AB60" s="7" t="str">
        <f t="shared" si="57"/>
        <v/>
      </c>
      <c r="AC60" s="7" t="str">
        <f t="shared" si="59"/>
        <v/>
      </c>
      <c r="AD60" s="7" t="str">
        <f t="shared" si="58"/>
        <v/>
      </c>
      <c r="AE60" s="7" t="str">
        <f t="shared" si="60"/>
        <v/>
      </c>
    </row>
    <row r="61" spans="1:31">
      <c r="A61" s="6" t="str">
        <f t="shared" si="3"/>
        <v>2017 Kvartal 2</v>
      </c>
      <c r="B61" s="1">
        <f t="shared" si="12"/>
        <v>2017</v>
      </c>
      <c r="C61" s="1" t="str">
        <f t="shared" si="13"/>
        <v>Kvartal 2</v>
      </c>
      <c r="D61" s="7"/>
      <c r="E61" s="7"/>
      <c r="F61" s="7"/>
      <c r="G61" s="7"/>
      <c r="H61" s="7"/>
      <c r="I61" s="7"/>
      <c r="J61" s="7"/>
      <c r="K61" s="7"/>
      <c r="L61" s="7"/>
      <c r="M61" s="7"/>
      <c r="N61" s="7"/>
      <c r="O61" s="7"/>
      <c r="P61" s="7"/>
      <c r="Q61" s="7"/>
      <c r="R61" s="7" t="str">
        <f t="shared" si="61"/>
        <v/>
      </c>
      <c r="S61" s="7" t="str">
        <f t="shared" si="62"/>
        <v/>
      </c>
      <c r="T61" s="7" t="str">
        <f t="shared" si="63"/>
        <v/>
      </c>
      <c r="U61" s="7" t="str">
        <f t="shared" si="64"/>
        <v/>
      </c>
      <c r="V61" s="7" t="str">
        <f t="shared" si="65"/>
        <v/>
      </c>
      <c r="W61" s="7" t="str">
        <f t="shared" si="66"/>
        <v/>
      </c>
      <c r="X61" s="7" t="str">
        <f t="shared" si="67"/>
        <v/>
      </c>
      <c r="Y61" s="7" t="str">
        <f t="shared" si="68"/>
        <v/>
      </c>
      <c r="Z61" s="7" t="str">
        <f t="shared" si="69"/>
        <v/>
      </c>
      <c r="AA61" s="7" t="str">
        <f t="shared" si="70"/>
        <v/>
      </c>
      <c r="AB61" s="7" t="str">
        <f t="shared" si="57"/>
        <v/>
      </c>
      <c r="AC61" s="7" t="str">
        <f t="shared" si="59"/>
        <v/>
      </c>
      <c r="AD61" s="7" t="str">
        <f t="shared" si="58"/>
        <v/>
      </c>
      <c r="AE61" s="7" t="str">
        <f t="shared" si="60"/>
        <v/>
      </c>
    </row>
    <row r="62" spans="1:31">
      <c r="A62" s="6" t="str">
        <f t="shared" si="3"/>
        <v>2017 Kvartal 3</v>
      </c>
      <c r="B62" s="1">
        <f t="shared" si="12"/>
        <v>2017</v>
      </c>
      <c r="C62" s="1" t="str">
        <f t="shared" si="13"/>
        <v>Kvartal 3</v>
      </c>
      <c r="D62" s="7"/>
      <c r="E62" s="7"/>
      <c r="F62" s="7"/>
      <c r="G62" s="7"/>
      <c r="H62" s="7"/>
      <c r="I62" s="7"/>
      <c r="J62" s="7"/>
      <c r="K62" s="7"/>
      <c r="L62" s="7"/>
      <c r="M62" s="7"/>
      <c r="N62" s="7"/>
      <c r="O62" s="7"/>
      <c r="P62" s="7"/>
      <c r="Q62" s="7"/>
      <c r="R62" s="7" t="str">
        <f t="shared" si="61"/>
        <v/>
      </c>
      <c r="S62" s="7" t="str">
        <f t="shared" si="62"/>
        <v/>
      </c>
      <c r="T62" s="7" t="str">
        <f t="shared" si="63"/>
        <v/>
      </c>
      <c r="U62" s="7" t="str">
        <f t="shared" si="64"/>
        <v/>
      </c>
      <c r="V62" s="7" t="str">
        <f t="shared" si="65"/>
        <v/>
      </c>
      <c r="W62" s="7" t="str">
        <f t="shared" si="66"/>
        <v/>
      </c>
      <c r="X62" s="7" t="str">
        <f t="shared" si="67"/>
        <v/>
      </c>
      <c r="Y62" s="7" t="str">
        <f t="shared" si="68"/>
        <v/>
      </c>
      <c r="Z62" s="7" t="str">
        <f t="shared" si="69"/>
        <v/>
      </c>
      <c r="AA62" s="7" t="str">
        <f t="shared" si="70"/>
        <v/>
      </c>
      <c r="AB62" s="7" t="str">
        <f t="shared" si="57"/>
        <v/>
      </c>
      <c r="AC62" s="7" t="str">
        <f t="shared" si="59"/>
        <v/>
      </c>
      <c r="AD62" s="7" t="str">
        <f t="shared" si="58"/>
        <v/>
      </c>
      <c r="AE62" s="7" t="str">
        <f t="shared" si="60"/>
        <v/>
      </c>
    </row>
    <row r="63" spans="1:31">
      <c r="A63" s="6" t="str">
        <f t="shared" si="3"/>
        <v>2017 Kvartal 4</v>
      </c>
      <c r="B63" s="1">
        <f t="shared" si="12"/>
        <v>2017</v>
      </c>
      <c r="C63" s="1" t="str">
        <f t="shared" si="13"/>
        <v>Kvartal 4</v>
      </c>
      <c r="D63" s="7"/>
      <c r="E63" s="7"/>
      <c r="F63" s="7"/>
      <c r="G63" s="7"/>
      <c r="H63" s="7"/>
      <c r="I63" s="7"/>
      <c r="J63" s="7"/>
      <c r="K63" s="7"/>
      <c r="L63" s="7"/>
      <c r="M63" s="7"/>
      <c r="N63" s="7"/>
      <c r="O63" s="7"/>
      <c r="P63" s="7"/>
      <c r="Q63" s="7"/>
      <c r="R63" s="7" t="str">
        <f t="shared" si="61"/>
        <v/>
      </c>
      <c r="S63" s="7" t="str">
        <f t="shared" si="62"/>
        <v/>
      </c>
      <c r="T63" s="7" t="str">
        <f t="shared" si="63"/>
        <v/>
      </c>
      <c r="U63" s="7" t="str">
        <f t="shared" si="64"/>
        <v/>
      </c>
      <c r="V63" s="7" t="str">
        <f t="shared" si="65"/>
        <v/>
      </c>
      <c r="W63" s="7" t="str">
        <f t="shared" si="66"/>
        <v/>
      </c>
      <c r="X63" s="7" t="str">
        <f t="shared" si="67"/>
        <v/>
      </c>
      <c r="Y63" s="7" t="str">
        <f t="shared" si="68"/>
        <v/>
      </c>
      <c r="Z63" s="7" t="str">
        <f t="shared" si="69"/>
        <v/>
      </c>
      <c r="AA63" s="7" t="str">
        <f t="shared" si="70"/>
        <v/>
      </c>
      <c r="AB63" s="7" t="str">
        <f t="shared" si="57"/>
        <v/>
      </c>
      <c r="AC63" s="7" t="str">
        <f t="shared" si="59"/>
        <v/>
      </c>
      <c r="AD63" s="7" t="str">
        <f t="shared" si="58"/>
        <v/>
      </c>
      <c r="AE63" s="7" t="str">
        <f t="shared" si="60"/>
        <v/>
      </c>
    </row>
    <row r="64" spans="1:31">
      <c r="A64" s="6" t="str">
        <f t="shared" si="3"/>
        <v>2018 Kvartal 1</v>
      </c>
      <c r="B64" s="1">
        <f t="shared" si="12"/>
        <v>2018</v>
      </c>
      <c r="C64" s="1" t="str">
        <f t="shared" si="13"/>
        <v>Kvartal 1</v>
      </c>
      <c r="D64" s="7"/>
      <c r="E64" s="7"/>
      <c r="F64" s="7"/>
      <c r="G64" s="7"/>
      <c r="H64" s="7"/>
      <c r="I64" s="7"/>
      <c r="J64" s="7"/>
      <c r="K64" s="7"/>
      <c r="L64" s="7"/>
      <c r="M64" s="7"/>
      <c r="N64" s="7"/>
      <c r="O64" s="7"/>
      <c r="P64" s="7"/>
      <c r="Q64" s="7"/>
      <c r="R64" s="7" t="str">
        <f t="shared" si="61"/>
        <v/>
      </c>
      <c r="S64" s="7" t="str">
        <f t="shared" si="62"/>
        <v/>
      </c>
      <c r="T64" s="7" t="str">
        <f t="shared" si="63"/>
        <v/>
      </c>
      <c r="U64" s="7" t="str">
        <f t="shared" si="64"/>
        <v/>
      </c>
      <c r="V64" s="7" t="str">
        <f t="shared" si="65"/>
        <v/>
      </c>
      <c r="W64" s="7" t="str">
        <f t="shared" si="66"/>
        <v/>
      </c>
      <c r="X64" s="7" t="str">
        <f t="shared" si="67"/>
        <v/>
      </c>
      <c r="Y64" s="7" t="str">
        <f t="shared" si="68"/>
        <v/>
      </c>
      <c r="Z64" s="7" t="str">
        <f t="shared" si="69"/>
        <v/>
      </c>
      <c r="AA64" s="7" t="str">
        <f t="shared" si="70"/>
        <v/>
      </c>
      <c r="AB64" s="7" t="str">
        <f t="shared" si="57"/>
        <v/>
      </c>
      <c r="AC64" s="7" t="str">
        <f t="shared" si="59"/>
        <v/>
      </c>
      <c r="AD64" s="7" t="str">
        <f t="shared" si="58"/>
        <v/>
      </c>
      <c r="AE64" s="7" t="str">
        <f t="shared" si="60"/>
        <v/>
      </c>
    </row>
    <row r="65" spans="1:31">
      <c r="A65" s="6" t="str">
        <f t="shared" si="3"/>
        <v>2018 Kvartal 2</v>
      </c>
      <c r="B65" s="1">
        <f t="shared" si="12"/>
        <v>2018</v>
      </c>
      <c r="C65" s="1" t="str">
        <f t="shared" si="13"/>
        <v>Kvartal 2</v>
      </c>
      <c r="D65" s="7"/>
      <c r="E65" s="7"/>
      <c r="F65" s="7"/>
      <c r="G65" s="7"/>
      <c r="H65" s="7"/>
      <c r="I65" s="7"/>
      <c r="J65" s="7"/>
      <c r="K65" s="7"/>
      <c r="L65" s="7"/>
      <c r="M65" s="7"/>
      <c r="N65" s="7"/>
      <c r="O65" s="7"/>
      <c r="P65" s="7"/>
      <c r="Q65" s="7"/>
      <c r="R65" s="7" t="str">
        <f t="shared" si="61"/>
        <v/>
      </c>
      <c r="S65" s="7" t="str">
        <f t="shared" si="62"/>
        <v/>
      </c>
      <c r="T65" s="7" t="str">
        <f t="shared" si="63"/>
        <v/>
      </c>
      <c r="U65" s="7" t="str">
        <f t="shared" si="64"/>
        <v/>
      </c>
      <c r="V65" s="7" t="str">
        <f t="shared" si="65"/>
        <v/>
      </c>
      <c r="W65" s="7" t="str">
        <f t="shared" si="66"/>
        <v/>
      </c>
      <c r="X65" s="7" t="str">
        <f t="shared" si="67"/>
        <v/>
      </c>
      <c r="Y65" s="7" t="str">
        <f t="shared" si="68"/>
        <v/>
      </c>
      <c r="Z65" s="7" t="str">
        <f t="shared" si="69"/>
        <v/>
      </c>
      <c r="AA65" s="7" t="str">
        <f t="shared" si="70"/>
        <v/>
      </c>
      <c r="AB65" s="7" t="str">
        <f t="shared" si="57"/>
        <v/>
      </c>
      <c r="AC65" s="7" t="str">
        <f t="shared" si="59"/>
        <v/>
      </c>
      <c r="AD65" s="7" t="str">
        <f t="shared" si="58"/>
        <v/>
      </c>
      <c r="AE65" s="7" t="str">
        <f t="shared" si="60"/>
        <v/>
      </c>
    </row>
    <row r="66" spans="1:31">
      <c r="A66" s="6" t="str">
        <f t="shared" si="3"/>
        <v>2018 Kvartal 3</v>
      </c>
      <c r="B66" s="1">
        <f t="shared" si="12"/>
        <v>2018</v>
      </c>
      <c r="C66" s="1" t="str">
        <f t="shared" si="13"/>
        <v>Kvartal 3</v>
      </c>
      <c r="D66" s="7"/>
      <c r="E66" s="7"/>
      <c r="F66" s="7"/>
      <c r="G66" s="7"/>
      <c r="H66" s="7"/>
      <c r="I66" s="7"/>
      <c r="J66" s="7"/>
      <c r="K66" s="7"/>
      <c r="L66" s="7"/>
      <c r="M66" s="7"/>
      <c r="N66" s="7"/>
      <c r="O66" s="7"/>
      <c r="P66" s="7"/>
      <c r="Q66" s="7"/>
      <c r="R66" s="7" t="str">
        <f t="shared" si="61"/>
        <v/>
      </c>
      <c r="S66" s="7" t="str">
        <f t="shared" si="62"/>
        <v/>
      </c>
      <c r="T66" s="7" t="str">
        <f t="shared" si="63"/>
        <v/>
      </c>
      <c r="U66" s="7" t="str">
        <f t="shared" si="64"/>
        <v/>
      </c>
      <c r="V66" s="7" t="str">
        <f t="shared" si="65"/>
        <v/>
      </c>
      <c r="W66" s="7" t="str">
        <f t="shared" si="66"/>
        <v/>
      </c>
      <c r="X66" s="7" t="str">
        <f t="shared" si="67"/>
        <v/>
      </c>
      <c r="Y66" s="7" t="str">
        <f t="shared" si="68"/>
        <v/>
      </c>
      <c r="Z66" s="7" t="str">
        <f t="shared" si="69"/>
        <v/>
      </c>
      <c r="AA66" s="7" t="str">
        <f t="shared" si="70"/>
        <v/>
      </c>
      <c r="AB66" s="7" t="str">
        <f t="shared" si="57"/>
        <v/>
      </c>
      <c r="AC66" s="7" t="str">
        <f t="shared" si="59"/>
        <v/>
      </c>
      <c r="AD66" s="7" t="str">
        <f t="shared" si="58"/>
        <v/>
      </c>
      <c r="AE66" s="7" t="str">
        <f t="shared" si="60"/>
        <v/>
      </c>
    </row>
    <row r="67" spans="1:31">
      <c r="A67" s="6" t="str">
        <f t="shared" si="3"/>
        <v>2018 Kvartal 4</v>
      </c>
      <c r="B67" s="1">
        <f t="shared" si="12"/>
        <v>2018</v>
      </c>
      <c r="C67" s="1" t="str">
        <f t="shared" si="13"/>
        <v>Kvartal 4</v>
      </c>
      <c r="D67" s="7"/>
      <c r="E67" s="7"/>
      <c r="F67" s="7"/>
      <c r="G67" s="7"/>
      <c r="H67" s="7"/>
      <c r="I67" s="7"/>
      <c r="J67" s="7"/>
      <c r="K67" s="7"/>
      <c r="L67" s="7"/>
      <c r="M67" s="7"/>
      <c r="N67" s="7"/>
      <c r="O67" s="7"/>
      <c r="P67" s="7"/>
      <c r="Q67" s="7"/>
      <c r="R67" s="7" t="str">
        <f t="shared" si="61"/>
        <v/>
      </c>
      <c r="S67" s="7" t="str">
        <f t="shared" si="62"/>
        <v/>
      </c>
      <c r="T67" s="7" t="str">
        <f t="shared" si="63"/>
        <v/>
      </c>
      <c r="U67" s="7" t="str">
        <f t="shared" si="64"/>
        <v/>
      </c>
      <c r="V67" s="7" t="str">
        <f t="shared" si="65"/>
        <v/>
      </c>
      <c r="W67" s="7" t="str">
        <f t="shared" si="66"/>
        <v/>
      </c>
      <c r="X67" s="7" t="str">
        <f t="shared" si="67"/>
        <v/>
      </c>
      <c r="Y67" s="7" t="str">
        <f t="shared" si="68"/>
        <v/>
      </c>
      <c r="Z67" s="7" t="str">
        <f t="shared" si="69"/>
        <v/>
      </c>
      <c r="AA67" s="7" t="str">
        <f t="shared" si="70"/>
        <v/>
      </c>
      <c r="AB67" s="7" t="str">
        <f t="shared" si="57"/>
        <v/>
      </c>
      <c r="AC67" s="7" t="str">
        <f t="shared" si="59"/>
        <v/>
      </c>
      <c r="AD67" s="7" t="str">
        <f t="shared" si="58"/>
        <v/>
      </c>
      <c r="AE67" s="7" t="str">
        <f t="shared" si="60"/>
        <v/>
      </c>
    </row>
    <row r="68" spans="1:31">
      <c r="A68" s="6" t="str">
        <f t="shared" si="3"/>
        <v>2019 Kvartal 1</v>
      </c>
      <c r="B68" s="1">
        <f t="shared" si="12"/>
        <v>2019</v>
      </c>
      <c r="C68" s="1" t="str">
        <f t="shared" si="13"/>
        <v>Kvartal 1</v>
      </c>
      <c r="D68" s="7"/>
      <c r="E68" s="7"/>
      <c r="F68" s="7"/>
      <c r="G68" s="7"/>
      <c r="H68" s="7"/>
      <c r="I68" s="7"/>
      <c r="J68" s="7"/>
      <c r="K68" s="7"/>
      <c r="L68" s="7"/>
      <c r="M68" s="7"/>
      <c r="N68" s="7"/>
      <c r="O68" s="7"/>
      <c r="P68" s="7"/>
      <c r="Q68" s="7"/>
      <c r="R68" s="7" t="str">
        <f t="shared" si="61"/>
        <v/>
      </c>
      <c r="S68" s="7" t="str">
        <f t="shared" si="62"/>
        <v/>
      </c>
      <c r="T68" s="7" t="str">
        <f t="shared" si="63"/>
        <v/>
      </c>
      <c r="U68" s="7" t="str">
        <f t="shared" si="64"/>
        <v/>
      </c>
      <c r="V68" s="7" t="str">
        <f t="shared" si="65"/>
        <v/>
      </c>
      <c r="W68" s="7" t="str">
        <f t="shared" si="66"/>
        <v/>
      </c>
      <c r="X68" s="7" t="str">
        <f t="shared" si="67"/>
        <v/>
      </c>
      <c r="Y68" s="7" t="str">
        <f t="shared" si="68"/>
        <v/>
      </c>
      <c r="Z68" s="7" t="str">
        <f t="shared" si="69"/>
        <v/>
      </c>
      <c r="AA68" s="7" t="str">
        <f t="shared" si="70"/>
        <v/>
      </c>
      <c r="AB68" s="7" t="str">
        <f t="shared" si="57"/>
        <v/>
      </c>
      <c r="AC68" s="7" t="str">
        <f t="shared" si="59"/>
        <v/>
      </c>
      <c r="AD68" s="7" t="str">
        <f t="shared" si="58"/>
        <v/>
      </c>
      <c r="AE68" s="7" t="str">
        <f t="shared" si="60"/>
        <v/>
      </c>
    </row>
    <row r="69" spans="1:31">
      <c r="A69" s="6" t="str">
        <f t="shared" ref="A69:A75" si="71">CONCATENATE(B69," ",C69)</f>
        <v>2019 Kvartal 2</v>
      </c>
      <c r="B69" s="1">
        <f t="shared" si="12"/>
        <v>2019</v>
      </c>
      <c r="C69" s="1" t="str">
        <f t="shared" si="13"/>
        <v>Kvartal 2</v>
      </c>
      <c r="D69" s="7"/>
      <c r="E69" s="7"/>
      <c r="F69" s="7"/>
      <c r="G69" s="7"/>
      <c r="H69" s="7"/>
      <c r="I69" s="7"/>
      <c r="J69" s="7"/>
      <c r="K69" s="7"/>
      <c r="L69" s="7"/>
      <c r="M69" s="7"/>
      <c r="N69" s="7"/>
      <c r="O69" s="7"/>
      <c r="P69" s="7"/>
      <c r="Q69" s="7"/>
      <c r="R69" s="7" t="str">
        <f t="shared" si="61"/>
        <v/>
      </c>
      <c r="S69" s="7" t="str">
        <f t="shared" si="62"/>
        <v/>
      </c>
      <c r="T69" s="7" t="str">
        <f t="shared" si="63"/>
        <v/>
      </c>
      <c r="U69" s="7" t="str">
        <f t="shared" si="64"/>
        <v/>
      </c>
      <c r="V69" s="7" t="str">
        <f t="shared" si="65"/>
        <v/>
      </c>
      <c r="W69" s="7" t="str">
        <f t="shared" si="66"/>
        <v/>
      </c>
      <c r="X69" s="7" t="str">
        <f t="shared" si="67"/>
        <v/>
      </c>
      <c r="Y69" s="7" t="str">
        <f t="shared" si="68"/>
        <v/>
      </c>
      <c r="Z69" s="7" t="str">
        <f t="shared" si="69"/>
        <v/>
      </c>
      <c r="AA69" s="7" t="str">
        <f t="shared" si="70"/>
        <v/>
      </c>
      <c r="AB69" s="7" t="str">
        <f t="shared" si="57"/>
        <v/>
      </c>
      <c r="AC69" s="7" t="str">
        <f t="shared" si="59"/>
        <v/>
      </c>
      <c r="AD69" s="7" t="str">
        <f t="shared" si="58"/>
        <v/>
      </c>
      <c r="AE69" s="7" t="str">
        <f t="shared" si="60"/>
        <v/>
      </c>
    </row>
    <row r="70" spans="1:31">
      <c r="A70" s="6" t="str">
        <f t="shared" si="71"/>
        <v>2019 Kvartal 3</v>
      </c>
      <c r="B70" s="1">
        <f t="shared" si="12"/>
        <v>2019</v>
      </c>
      <c r="C70" s="1" t="str">
        <f t="shared" si="13"/>
        <v>Kvartal 3</v>
      </c>
      <c r="D70" s="7"/>
      <c r="E70" s="7"/>
      <c r="F70" s="7"/>
      <c r="G70" s="7"/>
      <c r="H70" s="7"/>
      <c r="I70" s="7"/>
      <c r="J70" s="7"/>
      <c r="K70" s="7"/>
      <c r="L70" s="7"/>
      <c r="M70" s="7"/>
      <c r="N70" s="7"/>
      <c r="O70" s="7"/>
      <c r="P70" s="7"/>
      <c r="Q70" s="7"/>
      <c r="R70" s="7" t="str">
        <f t="shared" si="61"/>
        <v/>
      </c>
      <c r="S70" s="7" t="str">
        <f t="shared" si="62"/>
        <v/>
      </c>
      <c r="T70" s="7" t="str">
        <f t="shared" si="63"/>
        <v/>
      </c>
      <c r="U70" s="7" t="str">
        <f t="shared" si="64"/>
        <v/>
      </c>
      <c r="V70" s="7" t="str">
        <f t="shared" si="65"/>
        <v/>
      </c>
      <c r="W70" s="7" t="str">
        <f t="shared" si="66"/>
        <v/>
      </c>
      <c r="X70" s="7" t="str">
        <f t="shared" si="67"/>
        <v/>
      </c>
      <c r="Y70" s="7" t="str">
        <f t="shared" si="68"/>
        <v/>
      </c>
      <c r="Z70" s="7" t="str">
        <f t="shared" si="69"/>
        <v/>
      </c>
      <c r="AA70" s="7" t="str">
        <f t="shared" si="70"/>
        <v/>
      </c>
      <c r="AB70" s="7" t="str">
        <f t="shared" si="57"/>
        <v/>
      </c>
      <c r="AC70" s="7" t="str">
        <f t="shared" si="59"/>
        <v/>
      </c>
      <c r="AD70" s="7" t="str">
        <f t="shared" si="58"/>
        <v/>
      </c>
      <c r="AE70" s="7" t="str">
        <f t="shared" si="60"/>
        <v/>
      </c>
    </row>
    <row r="71" spans="1:31">
      <c r="A71" s="6" t="str">
        <f t="shared" si="71"/>
        <v>2019 Kvartal 4</v>
      </c>
      <c r="B71" s="1">
        <f t="shared" si="12"/>
        <v>2019</v>
      </c>
      <c r="C71" s="1" t="str">
        <f t="shared" si="13"/>
        <v>Kvartal 4</v>
      </c>
      <c r="D71" s="7"/>
      <c r="E71" s="7"/>
      <c r="F71" s="7"/>
      <c r="G71" s="7"/>
      <c r="H71" s="7"/>
      <c r="I71" s="7"/>
      <c r="J71" s="7"/>
      <c r="K71" s="7"/>
      <c r="L71" s="7"/>
      <c r="M71" s="7"/>
      <c r="N71" s="7"/>
      <c r="O71" s="7"/>
      <c r="P71" s="7"/>
      <c r="Q71" s="7"/>
      <c r="R71" s="7" t="str">
        <f t="shared" si="61"/>
        <v/>
      </c>
      <c r="S71" s="7" t="str">
        <f t="shared" si="62"/>
        <v/>
      </c>
      <c r="T71" s="7" t="str">
        <f t="shared" si="63"/>
        <v/>
      </c>
      <c r="U71" s="7" t="str">
        <f t="shared" si="64"/>
        <v/>
      </c>
      <c r="V71" s="7" t="str">
        <f t="shared" si="65"/>
        <v/>
      </c>
      <c r="W71" s="7" t="str">
        <f t="shared" si="66"/>
        <v/>
      </c>
      <c r="X71" s="7" t="str">
        <f t="shared" si="67"/>
        <v/>
      </c>
      <c r="Y71" s="7" t="str">
        <f t="shared" si="68"/>
        <v/>
      </c>
      <c r="Z71" s="7" t="str">
        <f t="shared" si="69"/>
        <v/>
      </c>
      <c r="AA71" s="7" t="str">
        <f t="shared" si="70"/>
        <v/>
      </c>
      <c r="AB71" s="7" t="str">
        <f t="shared" si="57"/>
        <v/>
      </c>
      <c r="AC71" s="7" t="str">
        <f t="shared" si="59"/>
        <v/>
      </c>
      <c r="AD71" s="7" t="str">
        <f t="shared" si="58"/>
        <v/>
      </c>
      <c r="AE71" s="7" t="str">
        <f t="shared" si="60"/>
        <v/>
      </c>
    </row>
    <row r="72" spans="1:31">
      <c r="A72" s="6" t="str">
        <f t="shared" si="71"/>
        <v>2020 Kvartal 1</v>
      </c>
      <c r="B72" s="1">
        <f t="shared" si="12"/>
        <v>2020</v>
      </c>
      <c r="C72" s="1" t="str">
        <f t="shared" si="13"/>
        <v>Kvartal 1</v>
      </c>
      <c r="D72" s="7"/>
      <c r="E72" s="7"/>
      <c r="F72" s="7"/>
      <c r="G72" s="7"/>
      <c r="H72" s="7"/>
      <c r="I72" s="7"/>
      <c r="J72" s="7"/>
      <c r="K72" s="7"/>
      <c r="L72" s="7"/>
      <c r="M72" s="7"/>
      <c r="N72" s="7"/>
      <c r="O72" s="7"/>
      <c r="P72" s="7"/>
      <c r="Q72" s="7"/>
      <c r="R72" s="7" t="str">
        <f t="shared" si="61"/>
        <v/>
      </c>
      <c r="S72" s="7" t="str">
        <f t="shared" si="62"/>
        <v/>
      </c>
      <c r="T72" s="7" t="str">
        <f t="shared" si="63"/>
        <v/>
      </c>
      <c r="U72" s="7" t="str">
        <f t="shared" si="64"/>
        <v/>
      </c>
      <c r="V72" s="7" t="str">
        <f t="shared" si="65"/>
        <v/>
      </c>
      <c r="W72" s="7" t="str">
        <f t="shared" si="66"/>
        <v/>
      </c>
      <c r="X72" s="7" t="str">
        <f t="shared" si="67"/>
        <v/>
      </c>
      <c r="Y72" s="7" t="str">
        <f t="shared" si="68"/>
        <v/>
      </c>
      <c r="Z72" s="7" t="str">
        <f t="shared" si="69"/>
        <v/>
      </c>
      <c r="AA72" s="7" t="str">
        <f t="shared" si="70"/>
        <v/>
      </c>
      <c r="AB72" s="7" t="str">
        <f t="shared" si="57"/>
        <v/>
      </c>
      <c r="AC72" s="7" t="str">
        <f t="shared" si="59"/>
        <v/>
      </c>
      <c r="AD72" s="7" t="str">
        <f t="shared" si="58"/>
        <v/>
      </c>
      <c r="AE72" s="7" t="str">
        <f t="shared" si="60"/>
        <v/>
      </c>
    </row>
    <row r="73" spans="1:31">
      <c r="A73" s="6" t="str">
        <f t="shared" si="71"/>
        <v>2020 Kvartal 2</v>
      </c>
      <c r="B73" s="1">
        <f>B69+1</f>
        <v>2020</v>
      </c>
      <c r="C73" s="1" t="str">
        <f>C69</f>
        <v>Kvartal 2</v>
      </c>
      <c r="D73" s="7"/>
      <c r="E73" s="7"/>
      <c r="F73" s="7"/>
      <c r="G73" s="7"/>
      <c r="H73" s="7"/>
      <c r="I73" s="7"/>
      <c r="J73" s="7"/>
      <c r="K73" s="7"/>
      <c r="L73" s="7"/>
      <c r="M73" s="7"/>
      <c r="N73" s="7"/>
      <c r="O73" s="7"/>
      <c r="P73" s="7"/>
      <c r="Q73" s="7"/>
      <c r="R73" s="7" t="str">
        <f t="shared" si="61"/>
        <v/>
      </c>
      <c r="S73" s="7" t="str">
        <f t="shared" si="62"/>
        <v/>
      </c>
      <c r="T73" s="7" t="str">
        <f t="shared" si="63"/>
        <v/>
      </c>
      <c r="U73" s="7" t="str">
        <f t="shared" si="64"/>
        <v/>
      </c>
      <c r="V73" s="7" t="str">
        <f t="shared" si="65"/>
        <v/>
      </c>
      <c r="W73" s="7" t="str">
        <f t="shared" si="66"/>
        <v/>
      </c>
      <c r="X73" s="7" t="str">
        <f t="shared" si="67"/>
        <v/>
      </c>
      <c r="Y73" s="7" t="str">
        <f t="shared" si="68"/>
        <v/>
      </c>
      <c r="Z73" s="7" t="str">
        <f t="shared" si="69"/>
        <v/>
      </c>
      <c r="AA73" s="7" t="str">
        <f t="shared" si="70"/>
        <v/>
      </c>
      <c r="AB73" s="7" t="str">
        <f t="shared" si="57"/>
        <v/>
      </c>
      <c r="AC73" s="7" t="str">
        <f t="shared" si="59"/>
        <v/>
      </c>
      <c r="AD73" s="7" t="str">
        <f t="shared" si="58"/>
        <v/>
      </c>
      <c r="AE73" s="7" t="str">
        <f t="shared" si="60"/>
        <v/>
      </c>
    </row>
    <row r="74" spans="1:31">
      <c r="A74" s="6" t="str">
        <f t="shared" si="71"/>
        <v>2020 Kvartal 3</v>
      </c>
      <c r="B74" s="1">
        <f>B70+1</f>
        <v>2020</v>
      </c>
      <c r="C74" s="1" t="str">
        <f>C70</f>
        <v>Kvartal 3</v>
      </c>
      <c r="D74" s="7"/>
      <c r="E74" s="7"/>
      <c r="F74" s="7"/>
      <c r="G74" s="7"/>
      <c r="H74" s="7"/>
      <c r="I74" s="7"/>
      <c r="J74" s="7"/>
      <c r="K74" s="7"/>
      <c r="L74" s="7"/>
      <c r="M74" s="7"/>
      <c r="N74" s="7"/>
      <c r="O74" s="7"/>
      <c r="P74" s="7"/>
      <c r="Q74" s="7"/>
      <c r="R74" s="7" t="str">
        <f t="shared" si="61"/>
        <v/>
      </c>
      <c r="S74" s="7" t="str">
        <f t="shared" si="62"/>
        <v/>
      </c>
      <c r="T74" s="7" t="str">
        <f t="shared" si="63"/>
        <v/>
      </c>
      <c r="U74" s="7" t="str">
        <f t="shared" si="64"/>
        <v/>
      </c>
      <c r="V74" s="7" t="str">
        <f t="shared" si="65"/>
        <v/>
      </c>
      <c r="W74" s="7" t="str">
        <f t="shared" si="66"/>
        <v/>
      </c>
      <c r="X74" s="7" t="str">
        <f t="shared" si="67"/>
        <v/>
      </c>
      <c r="Y74" s="7" t="str">
        <f t="shared" si="68"/>
        <v/>
      </c>
      <c r="Z74" s="7" t="str">
        <f t="shared" si="69"/>
        <v/>
      </c>
      <c r="AA74" s="7" t="str">
        <f t="shared" si="70"/>
        <v/>
      </c>
      <c r="AB74" s="7" t="str">
        <f t="shared" si="57"/>
        <v/>
      </c>
      <c r="AC74" s="7" t="str">
        <f t="shared" si="59"/>
        <v/>
      </c>
      <c r="AD74" s="7" t="str">
        <f t="shared" si="58"/>
        <v/>
      </c>
      <c r="AE74" s="7" t="str">
        <f t="shared" si="60"/>
        <v/>
      </c>
    </row>
    <row r="75" spans="1:31">
      <c r="A75" s="6" t="str">
        <f t="shared" si="71"/>
        <v>2020 Kvartal 4</v>
      </c>
      <c r="B75" s="1">
        <f>B71+1</f>
        <v>2020</v>
      </c>
      <c r="C75" s="1" t="str">
        <f>C71</f>
        <v>Kvartal 4</v>
      </c>
      <c r="D75" s="7"/>
      <c r="E75" s="7"/>
      <c r="F75" s="7"/>
      <c r="G75" s="7"/>
      <c r="H75" s="7"/>
      <c r="I75" s="7"/>
      <c r="J75" s="7"/>
      <c r="K75" s="7"/>
      <c r="L75" s="7"/>
      <c r="M75" s="7"/>
      <c r="N75" s="7"/>
      <c r="O75" s="7"/>
      <c r="P75" s="7"/>
      <c r="Q75" s="7"/>
      <c r="R75" s="7" t="str">
        <f t="shared" ref="R75:AA75" si="72">IF(D75&gt;0,SUM(D72:D75),"")</f>
        <v/>
      </c>
      <c r="S75" s="7" t="str">
        <f t="shared" si="72"/>
        <v/>
      </c>
      <c r="T75" s="7" t="str">
        <f t="shared" si="72"/>
        <v/>
      </c>
      <c r="U75" s="7" t="str">
        <f t="shared" si="72"/>
        <v/>
      </c>
      <c r="V75" s="7" t="str">
        <f t="shared" si="72"/>
        <v/>
      </c>
      <c r="W75" s="7" t="str">
        <f t="shared" si="72"/>
        <v/>
      </c>
      <c r="X75" s="7" t="str">
        <f t="shared" si="72"/>
        <v/>
      </c>
      <c r="Y75" s="7" t="str">
        <f t="shared" si="72"/>
        <v/>
      </c>
      <c r="Z75" s="7" t="str">
        <f t="shared" si="72"/>
        <v/>
      </c>
      <c r="AA75" s="7" t="str">
        <f t="shared" si="72"/>
        <v/>
      </c>
      <c r="AB75" s="7" t="str">
        <f t="shared" si="57"/>
        <v/>
      </c>
      <c r="AC75" s="7" t="str">
        <f t="shared" si="59"/>
        <v/>
      </c>
      <c r="AD75" s="7" t="str">
        <f t="shared" si="58"/>
        <v/>
      </c>
      <c r="AE75" s="7" t="str">
        <f t="shared" si="60"/>
        <v/>
      </c>
    </row>
  </sheetData>
  <sheetProtection sheet="1" objects="1" scenarios="1"/>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47" orientation="landscape" r:id="rId1"/>
  <headerFooter alignWithMargins="0"/>
  <ignoredErrors>
    <ignoredError sqref="R16:R19 R7 S16:S19 S7 T16:T19 T7 U16:U19 U7 V16:V19 V7 W7 W16:W19" formulaRange="1"/>
  </ignoredErrors>
</worksheet>
</file>

<file path=xl/worksheets/sheet3.xml><?xml version="1.0" encoding="utf-8"?>
<worksheet xmlns="http://schemas.openxmlformats.org/spreadsheetml/2006/main" xmlns:r="http://schemas.openxmlformats.org/officeDocument/2006/relationships">
  <dimension ref="A1:AL139"/>
  <sheetViews>
    <sheetView zoomScaleNormal="100" workbookViewId="0">
      <selection sqref="A1:U1"/>
    </sheetView>
  </sheetViews>
  <sheetFormatPr defaultRowHeight="35.25" customHeight="1"/>
  <cols>
    <col min="1" max="16384" width="9.33203125" style="14"/>
  </cols>
  <sheetData>
    <row r="1" spans="1:38" ht="32.25" customHeight="1">
      <c r="A1" s="201" t="s">
        <v>95</v>
      </c>
      <c r="B1" s="201"/>
      <c r="C1" s="201"/>
      <c r="D1" s="201"/>
      <c r="E1" s="201"/>
      <c r="F1" s="201"/>
      <c r="G1" s="201"/>
      <c r="H1" s="201"/>
      <c r="I1" s="201"/>
      <c r="J1" s="201"/>
      <c r="K1" s="201"/>
      <c r="L1" s="201"/>
      <c r="M1" s="201"/>
      <c r="N1" s="201"/>
      <c r="O1" s="201"/>
      <c r="P1" s="201"/>
      <c r="Q1" s="201"/>
      <c r="R1" s="201"/>
      <c r="S1" s="201"/>
      <c r="T1" s="201"/>
      <c r="U1" s="202"/>
    </row>
    <row r="2" spans="1:38" ht="15" customHeight="1">
      <c r="A2" s="200"/>
      <c r="B2" s="200"/>
      <c r="C2" s="200"/>
      <c r="D2" s="200"/>
      <c r="E2" s="200"/>
      <c r="F2" s="200"/>
      <c r="G2" s="200"/>
      <c r="H2" s="200"/>
      <c r="I2" s="200"/>
      <c r="J2" s="200"/>
      <c r="K2" s="200"/>
      <c r="L2" s="200"/>
      <c r="M2" s="200"/>
      <c r="N2" s="200"/>
      <c r="O2" s="200"/>
      <c r="P2" s="200"/>
      <c r="Q2" s="200"/>
      <c r="R2" s="200"/>
      <c r="S2" s="200"/>
    </row>
    <row r="3" spans="1:38" ht="15" customHeight="1">
      <c r="A3" s="129" t="s">
        <v>96</v>
      </c>
      <c r="B3" s="160"/>
      <c r="C3" s="161"/>
      <c r="D3" s="161"/>
      <c r="E3" s="161"/>
      <c r="F3" s="161"/>
      <c r="G3" s="161"/>
      <c r="H3" s="161"/>
      <c r="I3" s="161"/>
      <c r="J3" s="161"/>
      <c r="K3" s="161"/>
      <c r="L3" s="161"/>
      <c r="M3" s="161"/>
      <c r="N3" s="161"/>
      <c r="O3" s="161"/>
      <c r="P3" s="161"/>
      <c r="Q3" s="161"/>
      <c r="R3" s="161"/>
      <c r="S3" s="161"/>
    </row>
    <row r="4" spans="1:38" ht="6" customHeight="1">
      <c r="A4" s="129"/>
      <c r="B4" s="160"/>
      <c r="C4" s="161"/>
      <c r="D4" s="161"/>
      <c r="E4" s="161"/>
      <c r="F4" s="161"/>
      <c r="G4" s="161"/>
      <c r="H4" s="161"/>
      <c r="I4" s="161"/>
      <c r="J4" s="161"/>
      <c r="K4" s="161"/>
      <c r="L4" s="161"/>
      <c r="M4" s="161"/>
      <c r="N4" s="161"/>
      <c r="O4" s="161"/>
      <c r="P4" s="161"/>
      <c r="Q4" s="161"/>
      <c r="R4" s="161"/>
      <c r="S4" s="161"/>
    </row>
    <row r="5" spans="1:38" ht="46.5" customHeight="1">
      <c r="A5" s="203" t="s">
        <v>143</v>
      </c>
      <c r="B5" s="203"/>
      <c r="C5" s="203"/>
      <c r="D5" s="203"/>
      <c r="E5" s="203"/>
      <c r="F5" s="203"/>
      <c r="G5" s="203"/>
      <c r="H5" s="203"/>
      <c r="I5" s="203"/>
      <c r="J5" s="203"/>
      <c r="K5" s="203"/>
      <c r="L5" s="203"/>
      <c r="M5" s="203"/>
      <c r="N5" s="203"/>
      <c r="O5" s="203"/>
      <c r="P5" s="203"/>
      <c r="Q5" s="203"/>
      <c r="R5" s="203"/>
      <c r="S5" s="203"/>
      <c r="T5" s="204"/>
      <c r="U5" s="204"/>
    </row>
    <row r="6" spans="1:38" ht="6" customHeight="1">
      <c r="A6" s="163"/>
      <c r="B6" s="163"/>
      <c r="C6" s="163"/>
      <c r="D6" s="163"/>
      <c r="E6" s="163"/>
      <c r="F6" s="163"/>
      <c r="G6" s="163"/>
      <c r="H6" s="163"/>
      <c r="I6" s="163"/>
      <c r="J6" s="163"/>
      <c r="K6" s="163"/>
      <c r="L6" s="163"/>
      <c r="M6" s="163"/>
      <c r="N6" s="163"/>
      <c r="O6" s="163"/>
      <c r="P6" s="163"/>
      <c r="Q6" s="163"/>
      <c r="R6" s="163"/>
      <c r="S6" s="163"/>
    </row>
    <row r="7" spans="1:38" ht="18" customHeight="1">
      <c r="A7" s="203" t="s">
        <v>112</v>
      </c>
      <c r="B7" s="203"/>
      <c r="C7" s="203"/>
      <c r="D7" s="203"/>
      <c r="E7" s="203"/>
      <c r="F7" s="203"/>
      <c r="G7" s="203"/>
      <c r="H7" s="203"/>
      <c r="I7" s="203"/>
      <c r="J7" s="203"/>
      <c r="K7" s="203"/>
      <c r="L7" s="203"/>
      <c r="M7" s="203"/>
      <c r="N7" s="203"/>
      <c r="O7" s="203"/>
      <c r="P7" s="203"/>
      <c r="Q7" s="203"/>
      <c r="R7" s="203"/>
      <c r="S7" s="203"/>
      <c r="T7" s="204"/>
      <c r="U7" s="204"/>
    </row>
    <row r="8" spans="1:38" ht="6" customHeight="1">
      <c r="A8" s="182"/>
      <c r="B8" s="182"/>
      <c r="C8" s="182"/>
      <c r="D8" s="182"/>
      <c r="E8" s="182"/>
      <c r="F8" s="182"/>
      <c r="G8" s="182"/>
      <c r="H8" s="182"/>
      <c r="I8" s="182"/>
      <c r="J8" s="182"/>
      <c r="K8" s="182"/>
      <c r="L8" s="182"/>
      <c r="M8" s="182"/>
      <c r="N8" s="182"/>
      <c r="O8" s="182"/>
      <c r="P8" s="182"/>
      <c r="Q8" s="182"/>
      <c r="R8" s="182"/>
      <c r="S8" s="162"/>
    </row>
    <row r="9" spans="1:38" ht="51.75" customHeight="1">
      <c r="A9" s="203" t="s">
        <v>152</v>
      </c>
      <c r="B9" s="203"/>
      <c r="C9" s="203"/>
      <c r="D9" s="203"/>
      <c r="E9" s="203"/>
      <c r="F9" s="203"/>
      <c r="G9" s="203"/>
      <c r="H9" s="203"/>
      <c r="I9" s="203"/>
      <c r="J9" s="203"/>
      <c r="K9" s="203"/>
      <c r="L9" s="203"/>
      <c r="M9" s="203"/>
      <c r="N9" s="203"/>
      <c r="O9" s="203"/>
      <c r="P9" s="203"/>
      <c r="Q9" s="203"/>
      <c r="R9" s="203"/>
      <c r="S9" s="203"/>
      <c r="T9" s="204"/>
      <c r="U9" s="204"/>
    </row>
    <row r="10" spans="1:38" ht="6" customHeight="1">
      <c r="A10" s="182"/>
      <c r="B10" s="182"/>
      <c r="C10" s="182"/>
      <c r="D10" s="182"/>
      <c r="E10" s="182"/>
      <c r="F10" s="182"/>
      <c r="G10" s="182"/>
      <c r="H10" s="182"/>
      <c r="I10" s="182"/>
      <c r="J10" s="182"/>
      <c r="K10" s="182"/>
      <c r="L10" s="182"/>
      <c r="M10" s="182"/>
      <c r="N10" s="182"/>
      <c r="O10" s="182"/>
      <c r="P10" s="182"/>
      <c r="Q10" s="182"/>
      <c r="R10" s="182"/>
      <c r="S10" s="182"/>
    </row>
    <row r="11" spans="1:38" ht="18" customHeight="1">
      <c r="A11" s="203" t="s">
        <v>111</v>
      </c>
      <c r="B11" s="203"/>
      <c r="C11" s="203"/>
      <c r="D11" s="203"/>
      <c r="E11" s="203"/>
      <c r="F11" s="203"/>
      <c r="G11" s="203"/>
      <c r="H11" s="203"/>
      <c r="I11" s="203"/>
      <c r="J11" s="203"/>
      <c r="K11" s="203"/>
      <c r="L11" s="203"/>
      <c r="M11" s="203"/>
      <c r="N11" s="203"/>
      <c r="O11" s="203"/>
      <c r="P11" s="203"/>
      <c r="Q11" s="203"/>
      <c r="R11" s="203"/>
      <c r="S11" s="203"/>
      <c r="T11" s="203"/>
      <c r="U11" s="203"/>
    </row>
    <row r="12" spans="1:38" ht="6" customHeight="1">
      <c r="A12" s="182"/>
      <c r="B12" s="182"/>
      <c r="C12" s="182"/>
      <c r="D12" s="182"/>
      <c r="E12" s="182"/>
      <c r="F12" s="182"/>
      <c r="G12" s="182"/>
      <c r="H12" s="182"/>
      <c r="I12" s="182"/>
      <c r="J12" s="182"/>
      <c r="K12" s="182"/>
      <c r="L12" s="182"/>
      <c r="M12" s="182"/>
      <c r="N12" s="182"/>
      <c r="O12" s="182"/>
      <c r="P12" s="182"/>
      <c r="Q12" s="182"/>
      <c r="R12" s="182"/>
      <c r="S12" s="182"/>
    </row>
    <row r="13" spans="1:38" ht="42" customHeight="1">
      <c r="A13" s="203" t="s">
        <v>157</v>
      </c>
      <c r="B13" s="203"/>
      <c r="C13" s="203"/>
      <c r="D13" s="203"/>
      <c r="E13" s="203"/>
      <c r="F13" s="203"/>
      <c r="G13" s="203"/>
      <c r="H13" s="203"/>
      <c r="I13" s="203"/>
      <c r="J13" s="203"/>
      <c r="K13" s="203"/>
      <c r="L13" s="203"/>
      <c r="M13" s="203"/>
      <c r="N13" s="203"/>
      <c r="O13" s="203"/>
      <c r="P13" s="203"/>
      <c r="Q13" s="203"/>
      <c r="R13" s="203"/>
      <c r="S13" s="203"/>
      <c r="T13" s="203"/>
      <c r="U13" s="203"/>
    </row>
    <row r="14" spans="1:38" ht="6" customHeight="1">
      <c r="A14" s="203"/>
      <c r="B14" s="203"/>
      <c r="C14" s="203"/>
      <c r="D14" s="203"/>
      <c r="E14" s="203"/>
      <c r="F14" s="203"/>
      <c r="G14" s="203"/>
      <c r="H14" s="203"/>
      <c r="I14" s="203"/>
      <c r="J14" s="203"/>
      <c r="K14" s="203"/>
      <c r="L14" s="203"/>
      <c r="M14" s="203"/>
      <c r="N14" s="203"/>
      <c r="O14" s="203"/>
      <c r="P14" s="203"/>
      <c r="Q14" s="203"/>
      <c r="R14" s="203"/>
      <c r="S14" s="203"/>
      <c r="T14" s="203"/>
      <c r="U14" s="203"/>
      <c r="V14" s="167"/>
      <c r="W14" s="167"/>
      <c r="X14" s="167"/>
      <c r="Y14" s="167"/>
      <c r="Z14" s="167"/>
      <c r="AA14" s="167"/>
      <c r="AB14" s="167"/>
      <c r="AC14" s="167"/>
      <c r="AD14" s="167"/>
      <c r="AE14" s="167"/>
      <c r="AF14" s="167"/>
      <c r="AG14" s="167"/>
      <c r="AH14" s="167"/>
      <c r="AI14" s="167"/>
      <c r="AJ14" s="167"/>
      <c r="AK14" s="167"/>
      <c r="AL14" s="167"/>
    </row>
    <row r="15" spans="1:38" ht="82.5" customHeight="1">
      <c r="A15" s="203" t="s">
        <v>153</v>
      </c>
      <c r="B15" s="203"/>
      <c r="C15" s="203"/>
      <c r="D15" s="203"/>
      <c r="E15" s="203"/>
      <c r="F15" s="203"/>
      <c r="G15" s="203"/>
      <c r="H15" s="203"/>
      <c r="I15" s="203"/>
      <c r="J15" s="203"/>
      <c r="K15" s="203"/>
      <c r="L15" s="203"/>
      <c r="M15" s="203"/>
      <c r="N15" s="203"/>
      <c r="O15" s="203"/>
      <c r="P15" s="203"/>
      <c r="Q15" s="203"/>
      <c r="R15" s="203"/>
      <c r="S15" s="203"/>
      <c r="T15" s="203"/>
      <c r="U15" s="203"/>
    </row>
    <row r="16" spans="1:38" ht="6" customHeight="1">
      <c r="A16" s="203"/>
      <c r="B16" s="203"/>
      <c r="C16" s="203"/>
      <c r="D16" s="203"/>
      <c r="E16" s="203"/>
      <c r="F16" s="203"/>
      <c r="G16" s="203"/>
      <c r="H16" s="203"/>
      <c r="I16" s="203"/>
      <c r="J16" s="203"/>
      <c r="K16" s="203"/>
      <c r="L16" s="203"/>
      <c r="M16" s="203"/>
      <c r="N16" s="203"/>
      <c r="O16" s="203"/>
      <c r="P16" s="203"/>
      <c r="Q16" s="203"/>
      <c r="R16" s="203"/>
      <c r="S16" s="203"/>
      <c r="T16" s="203"/>
      <c r="U16" s="203"/>
    </row>
    <row r="17" spans="1:21" ht="30.75" customHeight="1">
      <c r="A17" s="203" t="s">
        <v>144</v>
      </c>
      <c r="B17" s="203"/>
      <c r="C17" s="203"/>
      <c r="D17" s="203"/>
      <c r="E17" s="203"/>
      <c r="F17" s="203"/>
      <c r="G17" s="203"/>
      <c r="H17" s="203"/>
      <c r="I17" s="203"/>
      <c r="J17" s="203"/>
      <c r="K17" s="203"/>
      <c r="L17" s="203"/>
      <c r="M17" s="203"/>
      <c r="N17" s="203"/>
      <c r="O17" s="203"/>
      <c r="P17" s="203"/>
      <c r="Q17" s="203"/>
      <c r="R17" s="203"/>
      <c r="S17" s="203"/>
      <c r="T17" s="203"/>
      <c r="U17" s="203"/>
    </row>
    <row r="18" spans="1:21" ht="6" customHeight="1">
      <c r="A18" s="203"/>
      <c r="B18" s="203"/>
      <c r="C18" s="203"/>
      <c r="D18" s="203"/>
      <c r="E18" s="203"/>
      <c r="F18" s="203"/>
      <c r="G18" s="203"/>
      <c r="H18" s="203"/>
      <c r="I18" s="203"/>
      <c r="J18" s="203"/>
      <c r="K18" s="203"/>
      <c r="L18" s="203"/>
      <c r="M18" s="203"/>
      <c r="N18" s="203"/>
      <c r="O18" s="203"/>
      <c r="P18" s="203"/>
      <c r="Q18" s="203"/>
      <c r="R18" s="203"/>
      <c r="S18" s="203"/>
      <c r="T18" s="203"/>
      <c r="U18" s="203"/>
    </row>
    <row r="19" spans="1:21" ht="95.25" customHeight="1">
      <c r="A19" s="203" t="s">
        <v>241</v>
      </c>
      <c r="B19" s="203"/>
      <c r="C19" s="203"/>
      <c r="D19" s="203"/>
      <c r="E19" s="203"/>
      <c r="F19" s="203"/>
      <c r="G19" s="203"/>
      <c r="H19" s="203"/>
      <c r="I19" s="203"/>
      <c r="J19" s="203"/>
      <c r="K19" s="203"/>
      <c r="L19" s="203"/>
      <c r="M19" s="203"/>
      <c r="N19" s="203"/>
      <c r="O19" s="203"/>
      <c r="P19" s="203"/>
      <c r="Q19" s="203"/>
      <c r="R19" s="203"/>
      <c r="S19" s="203"/>
      <c r="T19" s="203"/>
      <c r="U19" s="203"/>
    </row>
    <row r="20" spans="1:21" ht="6" customHeight="1">
      <c r="A20" s="163"/>
      <c r="B20" s="163"/>
      <c r="C20" s="163"/>
      <c r="D20" s="163"/>
      <c r="E20" s="163"/>
      <c r="F20" s="163"/>
      <c r="G20" s="163"/>
      <c r="H20" s="163"/>
      <c r="I20" s="163"/>
      <c r="J20" s="163"/>
      <c r="K20" s="163"/>
      <c r="L20" s="163"/>
      <c r="M20" s="163"/>
      <c r="N20" s="163"/>
      <c r="O20" s="163"/>
      <c r="P20" s="163"/>
      <c r="Q20" s="163"/>
      <c r="R20" s="163"/>
      <c r="S20" s="163"/>
    </row>
    <row r="21" spans="1:21" ht="11.25" customHeight="1">
      <c r="A21" s="205"/>
      <c r="B21" s="205"/>
      <c r="C21" s="205"/>
      <c r="D21" s="205"/>
      <c r="E21" s="205"/>
      <c r="F21" s="205"/>
      <c r="G21" s="205"/>
      <c r="H21" s="205"/>
      <c r="I21" s="205"/>
      <c r="J21" s="205"/>
      <c r="K21" s="205"/>
      <c r="L21" s="205"/>
      <c r="M21" s="205"/>
      <c r="N21" s="205"/>
      <c r="O21" s="205"/>
      <c r="P21" s="205"/>
      <c r="Q21" s="205"/>
      <c r="R21" s="205"/>
      <c r="S21" s="205"/>
    </row>
    <row r="22" spans="1:21" ht="11.25" customHeight="1">
      <c r="A22" s="205"/>
      <c r="B22" s="205"/>
      <c r="C22" s="205"/>
      <c r="D22" s="205"/>
      <c r="E22" s="205"/>
      <c r="F22" s="205"/>
      <c r="G22" s="205"/>
      <c r="H22" s="205"/>
      <c r="I22" s="205"/>
      <c r="J22" s="205"/>
      <c r="K22" s="205"/>
      <c r="L22" s="205"/>
      <c r="M22" s="205"/>
      <c r="N22" s="205"/>
      <c r="O22" s="205"/>
      <c r="P22" s="205"/>
      <c r="Q22" s="205"/>
      <c r="R22" s="205"/>
      <c r="S22" s="205"/>
    </row>
    <row r="23" spans="1:21" ht="11.25" customHeight="1">
      <c r="A23" s="206"/>
      <c r="B23" s="206"/>
      <c r="C23" s="206"/>
      <c r="D23" s="206"/>
      <c r="E23" s="206"/>
      <c r="F23" s="206"/>
      <c r="G23" s="206"/>
      <c r="H23" s="206"/>
      <c r="I23" s="206"/>
      <c r="J23" s="206"/>
      <c r="K23" s="206"/>
      <c r="L23" s="206"/>
      <c r="M23" s="206"/>
      <c r="N23" s="206"/>
      <c r="O23" s="206"/>
      <c r="P23" s="206"/>
      <c r="Q23" s="206"/>
      <c r="R23" s="206"/>
      <c r="S23" s="206"/>
      <c r="T23" s="132"/>
      <c r="U23" s="132"/>
    </row>
    <row r="24" spans="1:21" ht="11.25" customHeight="1">
      <c r="A24" s="162"/>
      <c r="B24" s="162"/>
      <c r="C24" s="162"/>
      <c r="D24" s="162"/>
      <c r="E24" s="162"/>
      <c r="F24" s="162"/>
      <c r="G24" s="162"/>
      <c r="H24" s="162"/>
      <c r="I24" s="162"/>
      <c r="J24" s="162"/>
      <c r="K24" s="162"/>
      <c r="L24" s="162"/>
      <c r="M24" s="162"/>
      <c r="N24" s="162"/>
      <c r="O24" s="162"/>
      <c r="P24" s="162"/>
      <c r="Q24" s="162"/>
      <c r="R24" s="162"/>
      <c r="S24" s="162"/>
    </row>
    <row r="25" spans="1:21" ht="11.25" customHeight="1">
      <c r="A25" s="159"/>
      <c r="B25" s="163"/>
      <c r="C25" s="163"/>
      <c r="D25" s="163"/>
      <c r="E25" s="163"/>
      <c r="F25" s="163"/>
      <c r="G25" s="163"/>
      <c r="H25" s="163"/>
      <c r="I25" s="163"/>
      <c r="J25" s="163"/>
      <c r="K25" s="163"/>
      <c r="L25" s="163"/>
      <c r="M25" s="163"/>
      <c r="N25" s="163"/>
      <c r="O25" s="163"/>
      <c r="P25" s="163"/>
      <c r="Q25" s="163"/>
      <c r="R25" s="163"/>
      <c r="S25" s="163"/>
    </row>
    <row r="26" spans="1:21" ht="11.25" customHeight="1">
      <c r="A26" s="205"/>
      <c r="B26" s="205"/>
      <c r="C26" s="205"/>
      <c r="D26" s="205"/>
      <c r="E26" s="205"/>
      <c r="F26" s="205"/>
      <c r="G26" s="205"/>
      <c r="H26" s="205"/>
      <c r="I26" s="205"/>
      <c r="J26" s="205"/>
      <c r="K26" s="205"/>
      <c r="L26" s="205"/>
      <c r="M26" s="205"/>
      <c r="N26" s="205"/>
      <c r="O26" s="205"/>
      <c r="P26" s="205"/>
      <c r="Q26" s="205"/>
      <c r="R26" s="205"/>
      <c r="S26" s="205"/>
    </row>
    <row r="27" spans="1:21" ht="11.25" customHeight="1">
      <c r="A27" s="163"/>
      <c r="B27" s="163"/>
      <c r="C27" s="163"/>
      <c r="D27" s="163"/>
      <c r="E27" s="163"/>
      <c r="F27" s="163"/>
      <c r="G27" s="163"/>
      <c r="H27" s="163"/>
      <c r="I27" s="163"/>
      <c r="J27" s="163"/>
      <c r="K27" s="163"/>
      <c r="L27" s="163"/>
      <c r="M27" s="163"/>
      <c r="N27" s="163"/>
      <c r="O27" s="163"/>
      <c r="P27" s="163"/>
      <c r="Q27" s="163"/>
      <c r="R27" s="163"/>
      <c r="S27" s="163"/>
    </row>
    <row r="28" spans="1:21" ht="11.25" customHeight="1">
      <c r="A28" s="159"/>
      <c r="B28" s="162"/>
      <c r="C28" s="162"/>
      <c r="D28" s="162"/>
      <c r="E28" s="162"/>
      <c r="F28" s="162"/>
      <c r="G28" s="162"/>
      <c r="H28" s="162"/>
      <c r="I28" s="162"/>
      <c r="J28" s="162"/>
      <c r="K28" s="162"/>
      <c r="L28" s="162"/>
      <c r="M28" s="162"/>
      <c r="N28" s="162"/>
      <c r="O28" s="162"/>
      <c r="P28" s="162"/>
      <c r="Q28" s="162"/>
      <c r="R28" s="162"/>
      <c r="S28" s="162"/>
    </row>
    <row r="29" spans="1:21" ht="11.25" customHeight="1">
      <c r="A29" s="205"/>
      <c r="B29" s="205"/>
      <c r="C29" s="205"/>
      <c r="D29" s="205"/>
      <c r="E29" s="205"/>
      <c r="F29" s="205"/>
      <c r="G29" s="205"/>
      <c r="H29" s="205"/>
      <c r="I29" s="205"/>
      <c r="J29" s="205"/>
      <c r="K29" s="205"/>
      <c r="L29" s="205"/>
      <c r="M29" s="205"/>
      <c r="N29" s="205"/>
      <c r="O29" s="205"/>
      <c r="P29" s="205"/>
      <c r="Q29" s="205"/>
      <c r="R29" s="205"/>
      <c r="S29" s="205"/>
    </row>
    <row r="30" spans="1:21" ht="11.25" customHeight="1">
      <c r="A30" s="205"/>
      <c r="B30" s="205"/>
      <c r="C30" s="205"/>
      <c r="D30" s="205"/>
      <c r="E30" s="205"/>
      <c r="F30" s="205"/>
      <c r="G30" s="205"/>
      <c r="H30" s="205"/>
      <c r="I30" s="205"/>
      <c r="J30" s="205"/>
      <c r="K30" s="205"/>
      <c r="L30" s="205"/>
      <c r="M30" s="205"/>
      <c r="N30" s="205"/>
      <c r="O30" s="205"/>
      <c r="P30" s="205"/>
      <c r="Q30" s="205"/>
      <c r="R30" s="205"/>
      <c r="S30" s="205"/>
    </row>
    <row r="31" spans="1:21" ht="11.25" customHeight="1">
      <c r="A31" s="164"/>
      <c r="B31" s="164"/>
      <c r="C31" s="164"/>
      <c r="D31" s="164"/>
      <c r="E31" s="164"/>
      <c r="F31" s="164"/>
      <c r="G31" s="164"/>
      <c r="H31" s="164"/>
      <c r="I31" s="164"/>
      <c r="J31" s="164"/>
      <c r="K31" s="164"/>
      <c r="L31" s="164"/>
      <c r="M31" s="164"/>
      <c r="N31" s="164"/>
      <c r="O31" s="164"/>
      <c r="P31" s="164"/>
      <c r="Q31" s="164"/>
      <c r="R31" s="164"/>
      <c r="S31" s="164"/>
    </row>
    <row r="32" spans="1:21" ht="11.25" customHeight="1">
      <c r="A32" s="159"/>
      <c r="B32" s="162"/>
      <c r="C32" s="162"/>
      <c r="D32" s="162"/>
      <c r="E32" s="162"/>
      <c r="F32" s="162"/>
      <c r="G32" s="162"/>
      <c r="H32" s="162"/>
      <c r="I32" s="162"/>
      <c r="J32" s="162"/>
      <c r="K32" s="162"/>
      <c r="L32" s="162"/>
      <c r="M32" s="162"/>
      <c r="N32" s="162"/>
      <c r="O32" s="162"/>
      <c r="P32" s="162"/>
      <c r="Q32" s="162"/>
      <c r="R32" s="162"/>
      <c r="S32" s="162"/>
    </row>
    <row r="33" spans="1:19" ht="11.25" customHeight="1">
      <c r="A33" s="205"/>
      <c r="B33" s="205"/>
      <c r="C33" s="205"/>
      <c r="D33" s="205"/>
      <c r="E33" s="205"/>
      <c r="F33" s="205"/>
      <c r="G33" s="205"/>
      <c r="H33" s="205"/>
      <c r="I33" s="205"/>
      <c r="J33" s="205"/>
      <c r="K33" s="205"/>
      <c r="L33" s="205"/>
      <c r="M33" s="205"/>
      <c r="N33" s="205"/>
      <c r="O33" s="205"/>
      <c r="P33" s="205"/>
      <c r="Q33" s="205"/>
      <c r="R33" s="205"/>
      <c r="S33" s="205"/>
    </row>
    <row r="34" spans="1:19" ht="11.25" customHeight="1">
      <c r="A34" s="205"/>
      <c r="B34" s="205"/>
      <c r="C34" s="205"/>
      <c r="D34" s="205"/>
      <c r="E34" s="205"/>
      <c r="F34" s="205"/>
      <c r="G34" s="205"/>
      <c r="H34" s="205"/>
      <c r="I34" s="205"/>
      <c r="J34" s="205"/>
      <c r="K34" s="205"/>
      <c r="L34" s="205"/>
      <c r="M34" s="205"/>
      <c r="N34" s="205"/>
      <c r="O34" s="205"/>
      <c r="P34" s="205"/>
      <c r="Q34" s="205"/>
      <c r="R34" s="205"/>
      <c r="S34" s="205"/>
    </row>
    <row r="35" spans="1:19" ht="11.25" customHeight="1">
      <c r="A35" s="205"/>
      <c r="B35" s="205"/>
      <c r="C35" s="205"/>
      <c r="D35" s="205"/>
      <c r="E35" s="205"/>
      <c r="F35" s="205"/>
      <c r="G35" s="205"/>
      <c r="H35" s="205"/>
      <c r="I35" s="205"/>
      <c r="J35" s="205"/>
      <c r="K35" s="205"/>
      <c r="L35" s="205"/>
      <c r="M35" s="205"/>
      <c r="N35" s="205"/>
      <c r="O35" s="205"/>
      <c r="P35" s="205"/>
      <c r="Q35" s="205"/>
      <c r="R35" s="205"/>
      <c r="S35" s="205"/>
    </row>
    <row r="36" spans="1:19" ht="11.25" customHeight="1">
      <c r="A36" s="205"/>
      <c r="B36" s="205"/>
      <c r="C36" s="205"/>
      <c r="D36" s="205"/>
      <c r="E36" s="205"/>
      <c r="F36" s="205"/>
      <c r="G36" s="205"/>
      <c r="H36" s="205"/>
      <c r="I36" s="205"/>
      <c r="J36" s="205"/>
      <c r="K36" s="205"/>
      <c r="L36" s="205"/>
      <c r="M36" s="205"/>
      <c r="N36" s="205"/>
      <c r="O36" s="205"/>
      <c r="P36" s="205"/>
      <c r="Q36" s="205"/>
      <c r="R36" s="205"/>
      <c r="S36" s="205"/>
    </row>
    <row r="37" spans="1:19" ht="11.25" customHeight="1">
      <c r="A37" s="205"/>
      <c r="B37" s="205"/>
      <c r="C37" s="205"/>
      <c r="D37" s="205"/>
      <c r="E37" s="205"/>
      <c r="F37" s="205"/>
      <c r="G37" s="205"/>
      <c r="H37" s="205"/>
      <c r="I37" s="205"/>
      <c r="J37" s="205"/>
      <c r="K37" s="205"/>
      <c r="L37" s="205"/>
      <c r="M37" s="205"/>
      <c r="N37" s="205"/>
      <c r="O37" s="205"/>
      <c r="P37" s="205"/>
      <c r="Q37" s="205"/>
      <c r="R37" s="205"/>
      <c r="S37" s="205"/>
    </row>
    <row r="38" spans="1:19" ht="11.25" customHeight="1"/>
    <row r="39" spans="1:19" ht="11.25" customHeight="1"/>
    <row r="40" spans="1:19" ht="11.25" customHeight="1"/>
    <row r="41" spans="1:19" ht="11.25" customHeight="1"/>
    <row r="42" spans="1:19" ht="11.25" customHeight="1"/>
    <row r="43" spans="1:19" ht="11.25" customHeight="1"/>
    <row r="44" spans="1:19" ht="11.25" customHeight="1"/>
    <row r="45" spans="1:19" ht="11.25" customHeight="1"/>
    <row r="46" spans="1:19" ht="11.25" customHeight="1"/>
    <row r="47" spans="1:19" ht="11.25" customHeight="1"/>
    <row r="48" spans="1:19" ht="11.25" customHeight="1"/>
    <row r="49" spans="3:3" ht="11.25" customHeight="1"/>
    <row r="50" spans="3:3" ht="11.25" customHeight="1"/>
    <row r="51" spans="3:3" ht="11.25" customHeight="1"/>
    <row r="52" spans="3:3" ht="11.25" customHeight="1"/>
    <row r="53" spans="3:3" ht="11.25" customHeight="1"/>
    <row r="54" spans="3:3" ht="11.25" customHeight="1">
      <c r="C54" s="165"/>
    </row>
    <row r="55" spans="3:3" ht="11.25" customHeight="1">
      <c r="C55" s="166"/>
    </row>
    <row r="56" spans="3:3" ht="11.25" customHeight="1"/>
    <row r="57" spans="3:3" ht="11.25" customHeight="1"/>
    <row r="58" spans="3:3" ht="11.25" customHeight="1"/>
    <row r="59" spans="3:3" ht="11.25" customHeight="1"/>
    <row r="60" spans="3:3" ht="11.25" customHeight="1"/>
    <row r="61" spans="3:3" ht="11.25" customHeight="1"/>
    <row r="62" spans="3:3" ht="11.25" customHeight="1"/>
    <row r="63" spans="3:3" ht="11.25" customHeight="1"/>
    <row r="64" spans="3:3"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sheetData>
  <sheetProtection sheet="1" objects="1" scenarios="1"/>
  <mergeCells count="24">
    <mergeCell ref="A17:U17"/>
    <mergeCell ref="A18:U18"/>
    <mergeCell ref="A19:U19"/>
    <mergeCell ref="A7:U7"/>
    <mergeCell ref="A9:U9"/>
    <mergeCell ref="A11:U11"/>
    <mergeCell ref="A13:U13"/>
    <mergeCell ref="A14:U14"/>
    <mergeCell ref="A2:S2"/>
    <mergeCell ref="A1:U1"/>
    <mergeCell ref="A5:U5"/>
    <mergeCell ref="A37:S37"/>
    <mergeCell ref="A21:S21"/>
    <mergeCell ref="A22:S22"/>
    <mergeCell ref="A23:S23"/>
    <mergeCell ref="A26:S26"/>
    <mergeCell ref="A29:S29"/>
    <mergeCell ref="A30:S30"/>
    <mergeCell ref="A33:S33"/>
    <mergeCell ref="A34:S34"/>
    <mergeCell ref="A35:S35"/>
    <mergeCell ref="A36:S36"/>
    <mergeCell ref="A15:U15"/>
    <mergeCell ref="A16:U16"/>
  </mergeCells>
  <pageMargins left="0.31496062992125984" right="0.31496062992125984" top="0.35433070866141736" bottom="0.35433070866141736" header="0.31496062992125984" footer="0.31496062992125984"/>
  <pageSetup paperSize="9" scale="82" orientation="landscape" r:id="rId1"/>
  <legacyDrawing r:id="rId2"/>
  <oleObjects>
    <oleObject progId="MSPhotoEd.3" shapeId="651265" r:id="rId3"/>
  </oleObjects>
</worksheet>
</file>

<file path=xl/worksheets/sheet4.xml><?xml version="1.0" encoding="utf-8"?>
<worksheet xmlns="http://schemas.openxmlformats.org/spreadsheetml/2006/main" xmlns:r="http://schemas.openxmlformats.org/officeDocument/2006/relationships">
  <dimension ref="A1:U76"/>
  <sheetViews>
    <sheetView zoomScaleNormal="100" workbookViewId="0">
      <selection sqref="A1:U1"/>
    </sheetView>
  </sheetViews>
  <sheetFormatPr defaultRowHeight="35.25" customHeight="1"/>
  <cols>
    <col min="1" max="16384" width="9.33203125" style="14"/>
  </cols>
  <sheetData>
    <row r="1" spans="1:21" ht="32.25" customHeight="1">
      <c r="A1" s="201" t="s">
        <v>95</v>
      </c>
      <c r="B1" s="201"/>
      <c r="C1" s="201"/>
      <c r="D1" s="201"/>
      <c r="E1" s="201"/>
      <c r="F1" s="201"/>
      <c r="G1" s="201"/>
      <c r="H1" s="201"/>
      <c r="I1" s="201"/>
      <c r="J1" s="201"/>
      <c r="K1" s="201"/>
      <c r="L1" s="201"/>
      <c r="M1" s="201"/>
      <c r="N1" s="201"/>
      <c r="O1" s="201"/>
      <c r="P1" s="201"/>
      <c r="Q1" s="201"/>
      <c r="R1" s="201"/>
      <c r="S1" s="201"/>
      <c r="T1" s="201"/>
      <c r="U1" s="202"/>
    </row>
    <row r="2" spans="1:21" ht="11.25" customHeight="1">
      <c r="A2" s="162"/>
      <c r="B2" s="162"/>
      <c r="C2" s="162"/>
      <c r="D2" s="162"/>
      <c r="E2" s="162"/>
      <c r="F2" s="162"/>
      <c r="G2" s="162"/>
      <c r="H2" s="162"/>
      <c r="I2" s="162"/>
      <c r="J2" s="162"/>
      <c r="K2" s="162"/>
      <c r="L2" s="162"/>
      <c r="M2" s="162"/>
      <c r="N2" s="162"/>
      <c r="O2" s="162"/>
      <c r="P2" s="162"/>
      <c r="Q2" s="162"/>
      <c r="R2" s="162"/>
      <c r="S2" s="162"/>
    </row>
    <row r="3" spans="1:21" ht="15.75" customHeight="1">
      <c r="A3" s="129" t="s">
        <v>106</v>
      </c>
      <c r="B3" s="159"/>
      <c r="C3" s="159"/>
      <c r="D3" s="159"/>
      <c r="E3" s="159"/>
      <c r="F3" s="159"/>
      <c r="G3" s="159"/>
      <c r="H3" s="159"/>
      <c r="I3" s="159"/>
      <c r="J3" s="159"/>
      <c r="K3" s="159"/>
      <c r="L3" s="159"/>
      <c r="M3" s="159"/>
      <c r="N3" s="159"/>
      <c r="O3" s="159"/>
      <c r="P3" s="159"/>
      <c r="Q3" s="159"/>
      <c r="R3" s="159"/>
      <c r="S3" s="159"/>
    </row>
    <row r="4" spans="1:21" ht="18" customHeight="1">
      <c r="A4" s="203" t="s">
        <v>105</v>
      </c>
      <c r="B4" s="203"/>
      <c r="C4" s="203"/>
      <c r="D4" s="203"/>
      <c r="E4" s="203"/>
      <c r="F4" s="203"/>
      <c r="G4" s="203"/>
      <c r="H4" s="203"/>
      <c r="I4" s="203"/>
      <c r="J4" s="203"/>
      <c r="K4" s="203"/>
      <c r="L4" s="203"/>
      <c r="M4" s="203"/>
      <c r="N4" s="203"/>
      <c r="O4" s="203"/>
      <c r="P4" s="203"/>
      <c r="Q4" s="203"/>
      <c r="R4" s="203"/>
      <c r="S4" s="203"/>
      <c r="T4" s="204"/>
      <c r="U4" s="204"/>
    </row>
    <row r="5" spans="1:21" ht="6" customHeight="1">
      <c r="A5" s="164"/>
      <c r="B5" s="164"/>
      <c r="C5" s="164"/>
      <c r="D5" s="164"/>
      <c r="E5" s="164"/>
      <c r="F5" s="164"/>
      <c r="G5" s="164"/>
      <c r="H5" s="164"/>
      <c r="I5" s="164"/>
      <c r="J5" s="164"/>
      <c r="K5" s="164"/>
      <c r="L5" s="164"/>
      <c r="M5" s="164"/>
      <c r="N5" s="164"/>
      <c r="O5" s="164"/>
      <c r="P5" s="164"/>
      <c r="Q5" s="164"/>
      <c r="R5" s="164"/>
      <c r="S5" s="164"/>
    </row>
    <row r="6" spans="1:21" ht="15.75" customHeight="1">
      <c r="A6" s="129" t="s">
        <v>110</v>
      </c>
      <c r="B6" s="162"/>
      <c r="C6" s="162"/>
      <c r="D6" s="162"/>
      <c r="E6" s="162"/>
      <c r="F6" s="162"/>
      <c r="G6" s="162"/>
      <c r="H6" s="162"/>
      <c r="I6" s="162"/>
      <c r="J6" s="162"/>
      <c r="K6" s="162"/>
      <c r="L6" s="162"/>
      <c r="M6" s="162"/>
      <c r="N6" s="162"/>
      <c r="O6" s="162"/>
      <c r="P6" s="162"/>
      <c r="Q6" s="162"/>
      <c r="R6" s="162"/>
      <c r="S6" s="162"/>
    </row>
    <row r="7" spans="1:21" ht="6" customHeight="1">
      <c r="A7" s="129"/>
      <c r="B7" s="162"/>
      <c r="C7" s="162"/>
      <c r="D7" s="162"/>
      <c r="E7" s="162"/>
      <c r="F7" s="162"/>
      <c r="G7" s="162"/>
      <c r="H7" s="162"/>
      <c r="I7" s="162"/>
      <c r="J7" s="162"/>
      <c r="K7" s="162"/>
      <c r="L7" s="162"/>
      <c r="M7" s="162"/>
      <c r="N7" s="162"/>
      <c r="O7" s="162"/>
      <c r="P7" s="162"/>
      <c r="Q7" s="162"/>
      <c r="R7" s="162"/>
      <c r="S7" s="162"/>
    </row>
    <row r="8" spans="1:21" ht="42.75" customHeight="1">
      <c r="A8" s="203" t="s">
        <v>114</v>
      </c>
      <c r="B8" s="203"/>
      <c r="C8" s="203"/>
      <c r="D8" s="203"/>
      <c r="E8" s="203"/>
      <c r="F8" s="203"/>
      <c r="G8" s="203"/>
      <c r="H8" s="203"/>
      <c r="I8" s="203"/>
      <c r="J8" s="203"/>
      <c r="K8" s="203"/>
      <c r="L8" s="203"/>
      <c r="M8" s="203"/>
      <c r="N8" s="203"/>
      <c r="O8" s="203"/>
      <c r="P8" s="203"/>
      <c r="Q8" s="203"/>
      <c r="R8" s="203"/>
      <c r="S8" s="203"/>
      <c r="T8" s="204"/>
      <c r="U8" s="204"/>
    </row>
    <row r="9" spans="1:21" ht="6" customHeight="1">
      <c r="A9" s="203"/>
      <c r="B9" s="203"/>
      <c r="C9" s="203"/>
      <c r="D9" s="203"/>
      <c r="E9" s="203"/>
      <c r="F9" s="203"/>
      <c r="G9" s="203"/>
      <c r="H9" s="203"/>
      <c r="I9" s="203"/>
      <c r="J9" s="203"/>
      <c r="K9" s="203"/>
      <c r="L9" s="203"/>
      <c r="M9" s="203"/>
      <c r="N9" s="203"/>
      <c r="O9" s="203"/>
      <c r="P9" s="203"/>
      <c r="Q9" s="203"/>
      <c r="R9" s="203"/>
      <c r="S9" s="203"/>
      <c r="T9" s="204"/>
      <c r="U9" s="204"/>
    </row>
    <row r="10" spans="1:21" ht="42.75" customHeight="1">
      <c r="A10" s="203" t="s">
        <v>108</v>
      </c>
      <c r="B10" s="203"/>
      <c r="C10" s="203"/>
      <c r="D10" s="203"/>
      <c r="E10" s="203"/>
      <c r="F10" s="203"/>
      <c r="G10" s="203"/>
      <c r="H10" s="203"/>
      <c r="I10" s="203"/>
      <c r="J10" s="203"/>
      <c r="K10" s="203"/>
      <c r="L10" s="203"/>
      <c r="M10" s="203"/>
      <c r="N10" s="203"/>
      <c r="O10" s="203"/>
      <c r="P10" s="203"/>
      <c r="Q10" s="203"/>
      <c r="R10" s="203"/>
      <c r="S10" s="203"/>
      <c r="T10" s="204"/>
      <c r="U10" s="204"/>
    </row>
    <row r="11" spans="1:21" ht="6" customHeight="1">
      <c r="A11" s="203"/>
      <c r="B11" s="203"/>
      <c r="C11" s="203"/>
      <c r="D11" s="203"/>
      <c r="E11" s="203"/>
      <c r="F11" s="203"/>
      <c r="G11" s="203"/>
      <c r="H11" s="203"/>
      <c r="I11" s="203"/>
      <c r="J11" s="203"/>
      <c r="K11" s="203"/>
      <c r="L11" s="203"/>
      <c r="M11" s="203"/>
      <c r="N11" s="203"/>
      <c r="O11" s="203"/>
      <c r="P11" s="203"/>
      <c r="Q11" s="203"/>
      <c r="R11" s="203"/>
      <c r="S11" s="203"/>
      <c r="T11" s="204"/>
      <c r="U11" s="204"/>
    </row>
    <row r="12" spans="1:21" ht="40.5" customHeight="1">
      <c r="A12" s="203" t="s">
        <v>236</v>
      </c>
      <c r="B12" s="203"/>
      <c r="C12" s="203"/>
      <c r="D12" s="203"/>
      <c r="E12" s="203"/>
      <c r="F12" s="203"/>
      <c r="G12" s="203"/>
      <c r="H12" s="203"/>
      <c r="I12" s="203"/>
      <c r="J12" s="203"/>
      <c r="K12" s="203"/>
      <c r="L12" s="203"/>
      <c r="M12" s="203"/>
      <c r="N12" s="203"/>
      <c r="O12" s="203"/>
      <c r="P12" s="203"/>
      <c r="Q12" s="203"/>
      <c r="R12" s="203"/>
      <c r="S12" s="203"/>
      <c r="T12" s="204"/>
      <c r="U12" s="204"/>
    </row>
    <row r="13" spans="1:21" ht="6" customHeight="1">
      <c r="A13" s="203"/>
      <c r="B13" s="203"/>
      <c r="C13" s="203"/>
      <c r="D13" s="203"/>
      <c r="E13" s="203"/>
      <c r="F13" s="203"/>
      <c r="G13" s="203"/>
      <c r="H13" s="203"/>
      <c r="I13" s="203"/>
      <c r="J13" s="203"/>
      <c r="K13" s="203"/>
      <c r="L13" s="203"/>
      <c r="M13" s="203"/>
      <c r="N13" s="203"/>
      <c r="O13" s="203"/>
      <c r="P13" s="203"/>
      <c r="Q13" s="203"/>
      <c r="R13" s="203"/>
      <c r="S13" s="203"/>
      <c r="T13" s="204"/>
      <c r="U13" s="204"/>
    </row>
    <row r="14" spans="1:21" ht="18" customHeight="1">
      <c r="A14" s="203" t="s">
        <v>109</v>
      </c>
      <c r="B14" s="203"/>
      <c r="C14" s="203"/>
      <c r="D14" s="203"/>
      <c r="E14" s="203"/>
      <c r="F14" s="203"/>
      <c r="G14" s="203"/>
      <c r="H14" s="203"/>
      <c r="I14" s="203"/>
      <c r="J14" s="203"/>
      <c r="K14" s="203"/>
      <c r="L14" s="203"/>
      <c r="M14" s="203"/>
      <c r="N14" s="203"/>
      <c r="O14" s="203"/>
      <c r="P14" s="203"/>
      <c r="Q14" s="203"/>
      <c r="R14" s="203"/>
      <c r="S14" s="203"/>
      <c r="T14" s="204"/>
      <c r="U14" s="204"/>
    </row>
    <row r="15" spans="1:21" ht="6" customHeight="1">
      <c r="A15" s="203"/>
      <c r="B15" s="203"/>
      <c r="C15" s="203"/>
      <c r="D15" s="203"/>
      <c r="E15" s="203"/>
      <c r="F15" s="203"/>
      <c r="G15" s="203"/>
      <c r="H15" s="203"/>
      <c r="I15" s="203"/>
      <c r="J15" s="203"/>
      <c r="K15" s="203"/>
      <c r="L15" s="203"/>
      <c r="M15" s="203"/>
      <c r="N15" s="203"/>
      <c r="O15" s="203"/>
      <c r="P15" s="203"/>
      <c r="Q15" s="203"/>
      <c r="R15" s="203"/>
      <c r="S15" s="203"/>
      <c r="T15" s="204"/>
      <c r="U15" s="204"/>
    </row>
    <row r="16" spans="1:21" ht="18" customHeight="1">
      <c r="A16" s="203" t="s">
        <v>155</v>
      </c>
      <c r="B16" s="203"/>
      <c r="C16" s="203"/>
      <c r="D16" s="203"/>
      <c r="E16" s="203"/>
      <c r="F16" s="203"/>
      <c r="G16" s="203"/>
      <c r="H16" s="203"/>
      <c r="I16" s="203"/>
      <c r="J16" s="203"/>
      <c r="K16" s="203"/>
      <c r="L16" s="203"/>
      <c r="M16" s="203"/>
      <c r="N16" s="203"/>
      <c r="O16" s="203"/>
      <c r="P16" s="203"/>
      <c r="Q16" s="203"/>
      <c r="R16" s="203"/>
      <c r="S16" s="203"/>
      <c r="T16" s="204"/>
      <c r="U16" s="204"/>
    </row>
    <row r="17" spans="1:21" ht="6" customHeight="1">
      <c r="A17" s="162"/>
      <c r="B17" s="162"/>
      <c r="C17" s="162"/>
      <c r="D17" s="162"/>
      <c r="E17" s="162"/>
      <c r="F17" s="162"/>
      <c r="G17" s="162"/>
      <c r="H17" s="162"/>
      <c r="I17" s="162"/>
      <c r="J17" s="162"/>
      <c r="K17" s="162"/>
      <c r="L17" s="162"/>
      <c r="M17" s="162"/>
      <c r="N17" s="162"/>
      <c r="O17" s="162"/>
      <c r="P17" s="162"/>
      <c r="Q17" s="162"/>
      <c r="R17" s="162"/>
      <c r="S17" s="162"/>
    </row>
    <row r="18" spans="1:21" ht="15.75" customHeight="1">
      <c r="A18" s="129" t="s">
        <v>98</v>
      </c>
      <c r="B18" s="163"/>
      <c r="C18" s="163"/>
      <c r="D18" s="163"/>
      <c r="E18" s="163"/>
      <c r="F18" s="163"/>
      <c r="G18" s="163"/>
      <c r="H18" s="163"/>
      <c r="I18" s="163"/>
      <c r="J18" s="163"/>
      <c r="K18" s="163"/>
      <c r="L18" s="163"/>
      <c r="M18" s="163"/>
      <c r="N18" s="163"/>
      <c r="O18" s="163"/>
      <c r="P18" s="163"/>
      <c r="Q18" s="163"/>
      <c r="R18" s="163"/>
      <c r="S18" s="163"/>
    </row>
    <row r="19" spans="1:21" ht="6" customHeight="1">
      <c r="A19" s="129"/>
      <c r="B19" s="163"/>
      <c r="C19" s="163"/>
      <c r="D19" s="163"/>
      <c r="E19" s="163"/>
      <c r="F19" s="163"/>
      <c r="G19" s="163"/>
      <c r="H19" s="163"/>
      <c r="I19" s="163"/>
      <c r="J19" s="163"/>
      <c r="K19" s="163"/>
      <c r="L19" s="163"/>
      <c r="M19" s="163"/>
      <c r="N19" s="163"/>
      <c r="O19" s="163"/>
      <c r="P19" s="163"/>
      <c r="Q19" s="163"/>
      <c r="R19" s="163"/>
      <c r="S19" s="163"/>
    </row>
    <row r="20" spans="1:21" ht="30" customHeight="1">
      <c r="A20" s="203" t="s">
        <v>237</v>
      </c>
      <c r="B20" s="203"/>
      <c r="C20" s="203"/>
      <c r="D20" s="203"/>
      <c r="E20" s="203"/>
      <c r="F20" s="203"/>
      <c r="G20" s="203"/>
      <c r="H20" s="203"/>
      <c r="I20" s="203"/>
      <c r="J20" s="203"/>
      <c r="K20" s="203"/>
      <c r="L20" s="203"/>
      <c r="M20" s="203"/>
      <c r="N20" s="203"/>
      <c r="O20" s="203"/>
      <c r="P20" s="203"/>
      <c r="Q20" s="203"/>
      <c r="R20" s="203"/>
      <c r="S20" s="203"/>
      <c r="T20" s="204"/>
      <c r="U20" s="204"/>
    </row>
    <row r="21" spans="1:21" ht="6" customHeight="1">
      <c r="A21" s="163"/>
      <c r="B21" s="163"/>
      <c r="C21" s="163"/>
      <c r="D21" s="163"/>
      <c r="E21" s="163"/>
      <c r="F21" s="163"/>
      <c r="G21" s="163"/>
      <c r="H21" s="163"/>
      <c r="I21" s="163"/>
      <c r="J21" s="163"/>
      <c r="K21" s="163"/>
      <c r="L21" s="163"/>
      <c r="M21" s="163"/>
      <c r="N21" s="163"/>
      <c r="O21" s="163"/>
      <c r="P21" s="163"/>
      <c r="Q21" s="163"/>
      <c r="R21" s="163"/>
      <c r="S21" s="163"/>
    </row>
    <row r="22" spans="1:21" ht="18" customHeight="1">
      <c r="A22" s="129" t="s">
        <v>107</v>
      </c>
      <c r="B22" s="162"/>
      <c r="C22" s="162"/>
      <c r="D22" s="162"/>
      <c r="E22" s="162"/>
      <c r="F22" s="162"/>
      <c r="G22" s="162"/>
      <c r="H22" s="162"/>
      <c r="I22" s="162"/>
      <c r="J22" s="162"/>
      <c r="K22" s="162"/>
      <c r="L22" s="162"/>
      <c r="M22" s="162"/>
      <c r="N22" s="162"/>
      <c r="O22" s="162"/>
      <c r="P22" s="162"/>
      <c r="Q22" s="162"/>
      <c r="R22" s="162"/>
      <c r="S22" s="162"/>
    </row>
    <row r="23" spans="1:21" ht="6" customHeight="1">
      <c r="A23" s="159"/>
      <c r="B23" s="162"/>
      <c r="C23" s="162"/>
      <c r="D23" s="162"/>
      <c r="E23" s="162"/>
      <c r="F23" s="162"/>
      <c r="G23" s="162"/>
      <c r="H23" s="162"/>
      <c r="I23" s="162"/>
      <c r="J23" s="162"/>
      <c r="K23" s="162"/>
      <c r="L23" s="162"/>
      <c r="M23" s="162"/>
      <c r="N23" s="162"/>
      <c r="O23" s="162"/>
      <c r="P23" s="162"/>
      <c r="Q23" s="162"/>
      <c r="R23" s="162"/>
      <c r="S23" s="162"/>
    </row>
    <row r="24" spans="1:21" ht="71.25" customHeight="1">
      <c r="A24" s="203" t="s">
        <v>154</v>
      </c>
      <c r="B24" s="203"/>
      <c r="C24" s="203"/>
      <c r="D24" s="203"/>
      <c r="E24" s="203"/>
      <c r="F24" s="203"/>
      <c r="G24" s="203"/>
      <c r="H24" s="203"/>
      <c r="I24" s="203"/>
      <c r="J24" s="203"/>
      <c r="K24" s="203"/>
      <c r="L24" s="203"/>
      <c r="M24" s="203"/>
      <c r="N24" s="203"/>
      <c r="O24" s="203"/>
      <c r="P24" s="203"/>
      <c r="Q24" s="203"/>
      <c r="R24" s="203"/>
      <c r="S24" s="203"/>
      <c r="T24" s="204"/>
      <c r="U24" s="204"/>
    </row>
    <row r="25" spans="1:21" ht="6" customHeight="1">
      <c r="A25" s="203"/>
      <c r="B25" s="203"/>
      <c r="C25" s="203"/>
      <c r="D25" s="203"/>
      <c r="E25" s="203"/>
      <c r="F25" s="203"/>
      <c r="G25" s="203"/>
      <c r="H25" s="203"/>
      <c r="I25" s="203"/>
      <c r="J25" s="203"/>
      <c r="K25" s="203"/>
      <c r="L25" s="203"/>
      <c r="M25" s="203"/>
      <c r="N25" s="203"/>
      <c r="O25" s="203"/>
      <c r="P25" s="203"/>
      <c r="Q25" s="203"/>
      <c r="R25" s="203"/>
      <c r="S25" s="203"/>
      <c r="T25" s="204"/>
      <c r="U25" s="204"/>
    </row>
    <row r="26" spans="1:21" ht="68.25" customHeight="1">
      <c r="A26" s="203" t="s">
        <v>218</v>
      </c>
      <c r="B26" s="203"/>
      <c r="C26" s="203"/>
      <c r="D26" s="203"/>
      <c r="E26" s="203"/>
      <c r="F26" s="203"/>
      <c r="G26" s="203"/>
      <c r="H26" s="203"/>
      <c r="I26" s="203"/>
      <c r="J26" s="203"/>
      <c r="K26" s="203"/>
      <c r="L26" s="203"/>
      <c r="M26" s="203"/>
      <c r="N26" s="203"/>
      <c r="O26" s="203"/>
      <c r="P26" s="203"/>
      <c r="Q26" s="203"/>
      <c r="R26" s="203"/>
      <c r="S26" s="203"/>
      <c r="T26" s="204"/>
      <c r="U26" s="204"/>
    </row>
    <row r="27" spans="1:21" ht="6" customHeight="1">
      <c r="A27" s="164"/>
      <c r="B27" s="164"/>
      <c r="C27" s="164"/>
      <c r="D27" s="164"/>
      <c r="E27" s="164"/>
      <c r="F27" s="164"/>
      <c r="G27" s="164"/>
      <c r="H27" s="164"/>
      <c r="I27" s="164"/>
      <c r="J27" s="164"/>
      <c r="K27" s="164"/>
      <c r="L27" s="164"/>
      <c r="M27" s="164"/>
      <c r="N27" s="164"/>
      <c r="O27" s="164"/>
      <c r="P27" s="164"/>
      <c r="Q27" s="164"/>
      <c r="R27" s="164"/>
      <c r="S27" s="164"/>
    </row>
    <row r="28" spans="1:21" ht="18" customHeight="1">
      <c r="A28" s="129" t="s">
        <v>97</v>
      </c>
      <c r="B28" s="162"/>
      <c r="C28" s="162"/>
      <c r="D28" s="162"/>
      <c r="E28" s="162"/>
      <c r="F28" s="162"/>
      <c r="G28" s="162"/>
      <c r="H28" s="162"/>
      <c r="I28" s="162"/>
      <c r="J28" s="162"/>
      <c r="K28" s="162"/>
      <c r="L28" s="162"/>
      <c r="M28" s="162"/>
      <c r="N28" s="162"/>
      <c r="O28" s="162"/>
      <c r="P28" s="162"/>
      <c r="Q28" s="162"/>
      <c r="R28" s="162"/>
      <c r="S28" s="162"/>
    </row>
    <row r="29" spans="1:21" ht="6" customHeight="1">
      <c r="A29" s="129"/>
      <c r="B29" s="162"/>
      <c r="C29" s="162"/>
      <c r="D29" s="162"/>
      <c r="E29" s="162"/>
      <c r="F29" s="162"/>
      <c r="G29" s="162"/>
      <c r="H29" s="162"/>
      <c r="I29" s="162"/>
      <c r="J29" s="162"/>
      <c r="K29" s="162"/>
      <c r="L29" s="162"/>
      <c r="M29" s="162"/>
      <c r="N29" s="162"/>
      <c r="O29" s="162"/>
      <c r="P29" s="162"/>
      <c r="Q29" s="162"/>
      <c r="R29" s="162"/>
      <c r="S29" s="162"/>
    </row>
    <row r="30" spans="1:21" ht="18" customHeight="1">
      <c r="A30" s="203" t="s">
        <v>170</v>
      </c>
      <c r="B30" s="203"/>
      <c r="C30" s="203"/>
      <c r="D30" s="203"/>
      <c r="E30" s="203"/>
      <c r="F30" s="203"/>
      <c r="G30" s="203"/>
      <c r="H30" s="203"/>
      <c r="I30" s="203"/>
      <c r="J30" s="203"/>
      <c r="K30" s="203"/>
      <c r="L30" s="203"/>
      <c r="M30" s="203"/>
      <c r="N30" s="203"/>
      <c r="O30" s="203"/>
      <c r="P30" s="203"/>
      <c r="Q30" s="203"/>
      <c r="R30" s="203"/>
      <c r="S30" s="203"/>
      <c r="T30" s="204"/>
      <c r="U30" s="204"/>
    </row>
    <row r="31" spans="1:21" ht="6" customHeight="1">
      <c r="A31" s="203"/>
      <c r="B31" s="203"/>
      <c r="C31" s="203"/>
      <c r="D31" s="203"/>
      <c r="E31" s="203"/>
      <c r="F31" s="203"/>
      <c r="G31" s="203"/>
      <c r="H31" s="203"/>
      <c r="I31" s="203"/>
      <c r="J31" s="203"/>
      <c r="K31" s="203"/>
      <c r="L31" s="203"/>
      <c r="M31" s="203"/>
      <c r="N31" s="203"/>
      <c r="O31" s="203"/>
      <c r="P31" s="203"/>
      <c r="Q31" s="203"/>
      <c r="R31" s="203"/>
      <c r="S31" s="203"/>
      <c r="T31" s="204"/>
      <c r="U31" s="204"/>
    </row>
    <row r="32" spans="1:21" ht="18" customHeight="1">
      <c r="A32" s="203" t="s">
        <v>156</v>
      </c>
      <c r="B32" s="203"/>
      <c r="C32" s="203"/>
      <c r="D32" s="203"/>
      <c r="E32" s="203"/>
      <c r="F32" s="203"/>
      <c r="G32" s="203"/>
      <c r="H32" s="203"/>
      <c r="I32" s="203"/>
      <c r="J32" s="203"/>
      <c r="K32" s="203"/>
      <c r="L32" s="203"/>
      <c r="M32" s="203"/>
      <c r="N32" s="203"/>
      <c r="O32" s="203"/>
      <c r="P32" s="203"/>
      <c r="Q32" s="203"/>
      <c r="R32" s="203"/>
      <c r="S32" s="203"/>
      <c r="T32" s="204"/>
      <c r="U32" s="204"/>
    </row>
    <row r="33" spans="1:21" ht="6" customHeight="1">
      <c r="A33" s="203"/>
      <c r="B33" s="203"/>
      <c r="C33" s="203"/>
      <c r="D33" s="203"/>
      <c r="E33" s="203"/>
      <c r="F33" s="203"/>
      <c r="G33" s="203"/>
      <c r="H33" s="203"/>
      <c r="I33" s="203"/>
      <c r="J33" s="203"/>
      <c r="K33" s="203"/>
      <c r="L33" s="203"/>
      <c r="M33" s="203"/>
      <c r="N33" s="203"/>
      <c r="O33" s="203"/>
      <c r="P33" s="203"/>
      <c r="Q33" s="203"/>
      <c r="R33" s="203"/>
      <c r="S33" s="203"/>
      <c r="T33" s="204"/>
      <c r="U33" s="204"/>
    </row>
    <row r="34" spans="1:21" ht="28.5" customHeight="1">
      <c r="A34" s="203" t="s">
        <v>103</v>
      </c>
      <c r="B34" s="203"/>
      <c r="C34" s="203"/>
      <c r="D34" s="203"/>
      <c r="E34" s="203"/>
      <c r="F34" s="203"/>
      <c r="G34" s="203"/>
      <c r="H34" s="203"/>
      <c r="I34" s="203"/>
      <c r="J34" s="203"/>
      <c r="K34" s="203"/>
      <c r="L34" s="203"/>
      <c r="M34" s="203"/>
      <c r="N34" s="203"/>
      <c r="O34" s="203"/>
      <c r="P34" s="203"/>
      <c r="Q34" s="203"/>
      <c r="R34" s="203"/>
      <c r="S34" s="203"/>
      <c r="T34" s="204"/>
      <c r="U34" s="204"/>
    </row>
    <row r="35" spans="1:21" ht="6" customHeight="1">
      <c r="A35" s="203"/>
      <c r="B35" s="203"/>
      <c r="C35" s="203"/>
      <c r="D35" s="203"/>
      <c r="E35" s="203"/>
      <c r="F35" s="203"/>
      <c r="G35" s="203"/>
      <c r="H35" s="203"/>
      <c r="I35" s="203"/>
      <c r="J35" s="203"/>
      <c r="K35" s="203"/>
      <c r="L35" s="203"/>
      <c r="M35" s="203"/>
      <c r="N35" s="203"/>
      <c r="O35" s="203"/>
      <c r="P35" s="203"/>
      <c r="Q35" s="203"/>
      <c r="R35" s="203"/>
      <c r="S35" s="203"/>
      <c r="T35" s="204"/>
      <c r="U35" s="204"/>
    </row>
    <row r="36" spans="1:21" ht="18" customHeight="1">
      <c r="A36" s="203" t="s">
        <v>104</v>
      </c>
      <c r="B36" s="203"/>
      <c r="C36" s="203"/>
      <c r="D36" s="203"/>
      <c r="E36" s="203"/>
      <c r="F36" s="203"/>
      <c r="G36" s="203"/>
      <c r="H36" s="203"/>
      <c r="I36" s="203"/>
      <c r="J36" s="203"/>
      <c r="K36" s="203"/>
      <c r="L36" s="203"/>
      <c r="M36" s="203"/>
      <c r="N36" s="203"/>
      <c r="O36" s="203"/>
      <c r="P36" s="203"/>
      <c r="Q36" s="203"/>
      <c r="R36" s="203"/>
      <c r="S36" s="203"/>
      <c r="T36" s="204"/>
      <c r="U36" s="204"/>
    </row>
    <row r="37" spans="1:21" ht="6" customHeight="1">
      <c r="A37" s="203"/>
      <c r="B37" s="203"/>
      <c r="C37" s="203"/>
      <c r="D37" s="203"/>
      <c r="E37" s="203"/>
      <c r="F37" s="203"/>
      <c r="G37" s="203"/>
      <c r="H37" s="203"/>
      <c r="I37" s="203"/>
      <c r="J37" s="203"/>
      <c r="K37" s="203"/>
      <c r="L37" s="203"/>
      <c r="M37" s="203"/>
      <c r="N37" s="203"/>
      <c r="O37" s="203"/>
      <c r="P37" s="203"/>
      <c r="Q37" s="203"/>
      <c r="R37" s="203"/>
      <c r="S37" s="203"/>
      <c r="T37" s="204"/>
      <c r="U37" s="204"/>
    </row>
    <row r="38" spans="1:21" ht="28.5" customHeight="1">
      <c r="A38" s="203" t="s">
        <v>113</v>
      </c>
      <c r="B38" s="203"/>
      <c r="C38" s="203"/>
      <c r="D38" s="203"/>
      <c r="E38" s="203"/>
      <c r="F38" s="203"/>
      <c r="G38" s="203"/>
      <c r="H38" s="203"/>
      <c r="I38" s="203"/>
      <c r="J38" s="203"/>
      <c r="K38" s="203"/>
      <c r="L38" s="203"/>
      <c r="M38" s="203"/>
      <c r="N38" s="203"/>
      <c r="O38" s="203"/>
      <c r="P38" s="203"/>
      <c r="Q38" s="203"/>
      <c r="R38" s="203"/>
      <c r="S38" s="203"/>
      <c r="T38" s="204"/>
      <c r="U38" s="204"/>
    </row>
    <row r="39" spans="1:21" ht="11.25" customHeight="1">
      <c r="A39" s="132"/>
      <c r="B39" s="132"/>
      <c r="C39" s="132"/>
      <c r="D39" s="132"/>
      <c r="E39" s="132"/>
      <c r="F39" s="132"/>
      <c r="G39" s="132"/>
      <c r="H39" s="132"/>
      <c r="I39" s="132"/>
      <c r="J39" s="132"/>
      <c r="K39" s="132"/>
      <c r="L39" s="132"/>
      <c r="M39" s="132"/>
      <c r="N39" s="132"/>
      <c r="O39" s="132"/>
      <c r="P39" s="132"/>
      <c r="Q39" s="132"/>
      <c r="R39" s="132"/>
      <c r="S39" s="132"/>
      <c r="T39" s="132"/>
      <c r="U39" s="132"/>
    </row>
    <row r="40" spans="1:21" ht="11.25" customHeight="1"/>
    <row r="41" spans="1:21" ht="11.25" customHeight="1"/>
    <row r="42" spans="1:21" ht="11.25" customHeight="1"/>
    <row r="43" spans="1:21" ht="11.25" customHeight="1"/>
    <row r="44" spans="1:21" ht="11.25" customHeight="1"/>
    <row r="45" spans="1:21" ht="11.25" customHeight="1"/>
    <row r="46" spans="1:21" ht="11.25" customHeight="1"/>
    <row r="47" spans="1:21" ht="11.25" customHeight="1"/>
    <row r="48" spans="1:21" ht="11.25" customHeight="1"/>
    <row r="49" spans="3:3" ht="11.25" customHeight="1"/>
    <row r="50" spans="3:3" ht="11.25" customHeight="1"/>
    <row r="51" spans="3:3" ht="11.25" customHeight="1"/>
    <row r="52" spans="3:3" ht="11.25" customHeight="1"/>
    <row r="53" spans="3:3" ht="11.25" customHeight="1"/>
    <row r="54" spans="3:3" ht="11.25" customHeight="1"/>
    <row r="55" spans="3:3" ht="11.25" customHeight="1">
      <c r="C55" s="165"/>
    </row>
    <row r="56" spans="3:3" ht="11.25" customHeight="1">
      <c r="C56" s="166"/>
    </row>
    <row r="57" spans="3:3" ht="11.25" customHeight="1"/>
    <row r="58" spans="3:3" ht="11.25" customHeight="1"/>
    <row r="59" spans="3:3" ht="11.25" customHeight="1"/>
    <row r="60" spans="3:3" ht="11.25" customHeight="1"/>
    <row r="61" spans="3:3" ht="11.25" customHeight="1"/>
    <row r="62" spans="3:3" ht="11.25" customHeight="1"/>
    <row r="63" spans="3:3" ht="11.25" customHeight="1"/>
    <row r="64" spans="3:3"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sheetData>
  <sheetProtection sheet="1" objects="1" scenarios="1"/>
  <mergeCells count="24">
    <mergeCell ref="A37:U37"/>
    <mergeCell ref="A38:U38"/>
    <mergeCell ref="A1:U1"/>
    <mergeCell ref="A4:U4"/>
    <mergeCell ref="A8:U8"/>
    <mergeCell ref="A9:U9"/>
    <mergeCell ref="A10:U10"/>
    <mergeCell ref="A11:U11"/>
    <mergeCell ref="A12:U12"/>
    <mergeCell ref="A13:U13"/>
    <mergeCell ref="A14:U14"/>
    <mergeCell ref="A15:U15"/>
    <mergeCell ref="A16:U16"/>
    <mergeCell ref="A20:U20"/>
    <mergeCell ref="A32:U32"/>
    <mergeCell ref="A33:U33"/>
    <mergeCell ref="A34:U34"/>
    <mergeCell ref="A35:U35"/>
    <mergeCell ref="A36:U36"/>
    <mergeCell ref="A24:U24"/>
    <mergeCell ref="A25:U25"/>
    <mergeCell ref="A26:U26"/>
    <mergeCell ref="A30:U30"/>
    <mergeCell ref="A31:U31"/>
  </mergeCells>
  <pageMargins left="0.31496062992125984" right="0.31496062992125984" top="0.11811023622047245" bottom="0" header="0.31496062992125984" footer="0.31496062992125984"/>
  <pageSetup paperSize="9" scale="78" orientation="landscape" r:id="rId1"/>
  <legacyDrawing r:id="rId2"/>
  <oleObjects>
    <oleObject progId="MSPhotoEd.3" shapeId="652290" r:id="rId3"/>
  </oleObjects>
</worksheet>
</file>

<file path=xl/worksheets/sheet5.xml><?xml version="1.0" encoding="utf-8"?>
<worksheet xmlns="http://schemas.openxmlformats.org/spreadsheetml/2006/main" xmlns:r="http://schemas.openxmlformats.org/officeDocument/2006/relationships">
  <dimension ref="A1:S154"/>
  <sheetViews>
    <sheetView workbookViewId="0">
      <selection sqref="A1:S1"/>
    </sheetView>
  </sheetViews>
  <sheetFormatPr defaultRowHeight="18" customHeight="1"/>
  <cols>
    <col min="1" max="1" width="12.33203125" style="14" customWidth="1"/>
    <col min="2" max="2" width="12" style="14" customWidth="1"/>
    <col min="3" max="16384" width="9.33203125" style="14"/>
  </cols>
  <sheetData>
    <row r="1" spans="1:19" ht="32.25" customHeight="1">
      <c r="A1" s="201" t="s">
        <v>99</v>
      </c>
      <c r="B1" s="207"/>
      <c r="C1" s="207"/>
      <c r="D1" s="207"/>
      <c r="E1" s="207"/>
      <c r="F1" s="207"/>
      <c r="G1" s="207"/>
      <c r="H1" s="207"/>
      <c r="I1" s="207"/>
      <c r="J1" s="207"/>
      <c r="K1" s="207"/>
      <c r="L1" s="207"/>
      <c r="M1" s="207"/>
      <c r="N1" s="207"/>
      <c r="O1" s="207"/>
      <c r="P1" s="207"/>
      <c r="Q1" s="207"/>
      <c r="R1" s="207"/>
      <c r="S1" s="207"/>
    </row>
    <row r="2" spans="1:19" ht="6" customHeight="1">
      <c r="A2" s="200"/>
      <c r="B2" s="200"/>
      <c r="C2" s="200"/>
      <c r="D2" s="200"/>
      <c r="E2" s="200"/>
      <c r="F2" s="200"/>
      <c r="G2" s="200"/>
      <c r="H2" s="200"/>
      <c r="I2" s="200"/>
      <c r="J2" s="200"/>
      <c r="K2" s="200"/>
      <c r="L2" s="200"/>
    </row>
    <row r="3" spans="1:19" ht="18" customHeight="1">
      <c r="A3" s="129" t="s">
        <v>100</v>
      </c>
      <c r="B3" s="168"/>
      <c r="C3" s="138"/>
      <c r="D3" s="138"/>
      <c r="E3" s="138"/>
      <c r="F3" s="138"/>
      <c r="G3" s="138"/>
      <c r="H3" s="138"/>
      <c r="I3" s="138"/>
      <c r="J3" s="138"/>
      <c r="K3" s="138"/>
      <c r="L3" s="138"/>
    </row>
    <row r="4" spans="1:19" ht="12" customHeight="1">
      <c r="A4" s="129"/>
      <c r="B4" s="168"/>
      <c r="C4" s="138"/>
      <c r="D4" s="138"/>
      <c r="E4" s="138"/>
      <c r="F4" s="138"/>
      <c r="G4" s="138"/>
      <c r="H4" s="138"/>
      <c r="I4" s="138"/>
      <c r="J4" s="138"/>
      <c r="K4" s="138"/>
      <c r="L4" s="138"/>
    </row>
    <row r="5" spans="1:19" ht="15.75" customHeight="1">
      <c r="A5" s="174" t="s">
        <v>102</v>
      </c>
      <c r="B5" s="162"/>
      <c r="C5" s="162" t="s">
        <v>168</v>
      </c>
      <c r="D5" s="162"/>
      <c r="E5" s="162"/>
      <c r="F5" s="162"/>
      <c r="G5" s="162"/>
      <c r="H5" s="162"/>
      <c r="I5" s="162"/>
      <c r="J5" s="162"/>
      <c r="K5" s="162"/>
      <c r="L5" s="162"/>
      <c r="M5" s="162"/>
      <c r="N5" s="162"/>
      <c r="O5" s="162"/>
      <c r="P5" s="162"/>
      <c r="Q5" s="162"/>
      <c r="R5" s="162"/>
      <c r="S5" s="162"/>
    </row>
    <row r="6" spans="1:19" ht="6" customHeight="1">
      <c r="A6" s="162"/>
      <c r="B6" s="162"/>
      <c r="C6" s="162"/>
      <c r="D6" s="162"/>
      <c r="E6" s="162"/>
      <c r="F6" s="162"/>
      <c r="G6" s="162"/>
      <c r="H6" s="162"/>
      <c r="I6" s="162"/>
      <c r="J6" s="162"/>
      <c r="K6" s="162"/>
      <c r="L6" s="162"/>
      <c r="M6" s="162"/>
      <c r="N6" s="162"/>
      <c r="O6" s="162"/>
      <c r="P6" s="162"/>
      <c r="Q6" s="162"/>
      <c r="R6" s="162"/>
      <c r="S6" s="162"/>
    </row>
    <row r="7" spans="1:19" ht="28.5" customHeight="1">
      <c r="A7" s="174" t="s">
        <v>56</v>
      </c>
      <c r="B7" s="162"/>
      <c r="C7" s="208" t="s">
        <v>145</v>
      </c>
      <c r="D7" s="209"/>
      <c r="E7" s="209"/>
      <c r="F7" s="209"/>
      <c r="G7" s="209"/>
      <c r="H7" s="209"/>
      <c r="I7" s="209"/>
      <c r="J7" s="209"/>
      <c r="K7" s="209"/>
      <c r="L7" s="209"/>
      <c r="M7" s="209"/>
      <c r="N7" s="209"/>
      <c r="O7" s="209"/>
      <c r="P7" s="209"/>
      <c r="Q7" s="209"/>
      <c r="R7" s="209"/>
      <c r="S7" s="209"/>
    </row>
    <row r="8" spans="1:19" ht="6" customHeight="1">
      <c r="A8" s="174"/>
      <c r="B8" s="162"/>
      <c r="C8" s="162"/>
      <c r="D8" s="162"/>
      <c r="E8" s="162"/>
      <c r="F8" s="162"/>
      <c r="G8" s="162"/>
      <c r="H8" s="162"/>
      <c r="I8" s="162"/>
      <c r="J8" s="162"/>
      <c r="K8" s="162"/>
      <c r="L8" s="162"/>
      <c r="M8" s="162"/>
      <c r="N8" s="162"/>
      <c r="O8" s="162"/>
      <c r="P8" s="162"/>
      <c r="Q8" s="162"/>
      <c r="R8" s="162"/>
      <c r="S8" s="162"/>
    </row>
    <row r="9" spans="1:19" ht="15.75" customHeight="1">
      <c r="A9" s="174" t="s">
        <v>135</v>
      </c>
      <c r="B9" s="162"/>
      <c r="C9" s="162" t="s">
        <v>136</v>
      </c>
      <c r="D9" s="162"/>
      <c r="E9" s="162"/>
      <c r="F9" s="162"/>
      <c r="G9" s="162"/>
      <c r="H9" s="162"/>
      <c r="I9" s="162"/>
      <c r="J9" s="162"/>
      <c r="K9" s="162"/>
      <c r="L9" s="162"/>
      <c r="M9" s="162"/>
      <c r="N9" s="162"/>
      <c r="O9" s="162"/>
      <c r="P9" s="162"/>
      <c r="Q9" s="162"/>
      <c r="R9" s="162"/>
      <c r="S9" s="162"/>
    </row>
    <row r="10" spans="1:19" ht="6" customHeight="1">
      <c r="A10" s="174"/>
      <c r="B10" s="162"/>
      <c r="C10" s="162"/>
      <c r="D10" s="162"/>
      <c r="E10" s="162"/>
      <c r="F10" s="162"/>
      <c r="G10" s="162"/>
      <c r="H10" s="162"/>
      <c r="I10" s="162"/>
      <c r="J10" s="162"/>
      <c r="K10" s="162"/>
      <c r="L10" s="162"/>
      <c r="M10" s="162"/>
      <c r="N10" s="162"/>
      <c r="O10" s="162"/>
      <c r="P10" s="162"/>
      <c r="Q10" s="162"/>
      <c r="R10" s="162"/>
      <c r="S10" s="162"/>
    </row>
    <row r="11" spans="1:19" ht="55.5" customHeight="1">
      <c r="A11" s="174" t="s">
        <v>57</v>
      </c>
      <c r="B11" s="162"/>
      <c r="C11" s="208" t="s">
        <v>146</v>
      </c>
      <c r="D11" s="209"/>
      <c r="E11" s="209"/>
      <c r="F11" s="209"/>
      <c r="G11" s="209"/>
      <c r="H11" s="209"/>
      <c r="I11" s="209"/>
      <c r="J11" s="209"/>
      <c r="K11" s="209"/>
      <c r="L11" s="209"/>
      <c r="M11" s="209"/>
      <c r="N11" s="209"/>
      <c r="O11" s="209"/>
      <c r="P11" s="209"/>
      <c r="Q11" s="209"/>
      <c r="R11" s="209"/>
      <c r="S11" s="209"/>
    </row>
    <row r="12" spans="1:19" ht="6" customHeight="1">
      <c r="A12" s="174"/>
      <c r="B12" s="162"/>
      <c r="C12" s="162"/>
      <c r="D12" s="162"/>
      <c r="E12" s="162"/>
      <c r="F12" s="162"/>
      <c r="G12" s="162"/>
      <c r="H12" s="162"/>
      <c r="I12" s="162"/>
      <c r="J12" s="162"/>
      <c r="K12" s="162"/>
      <c r="L12" s="162"/>
      <c r="M12" s="162"/>
      <c r="N12" s="162"/>
      <c r="O12" s="162"/>
      <c r="P12" s="162"/>
      <c r="Q12" s="162"/>
      <c r="R12" s="162"/>
      <c r="S12" s="162"/>
    </row>
    <row r="13" spans="1:19" ht="45.75" customHeight="1">
      <c r="A13" s="174" t="s">
        <v>158</v>
      </c>
      <c r="B13" s="162"/>
      <c r="C13" s="208" t="s">
        <v>219</v>
      </c>
      <c r="D13" s="211"/>
      <c r="E13" s="211"/>
      <c r="F13" s="211"/>
      <c r="G13" s="211"/>
      <c r="H13" s="211"/>
      <c r="I13" s="211"/>
      <c r="J13" s="211"/>
      <c r="K13" s="211"/>
      <c r="L13" s="211"/>
      <c r="M13" s="211"/>
      <c r="N13" s="211"/>
      <c r="O13" s="211"/>
      <c r="P13" s="211"/>
      <c r="Q13" s="211"/>
      <c r="R13" s="211"/>
      <c r="S13" s="211"/>
    </row>
    <row r="14" spans="1:19" ht="6" customHeight="1">
      <c r="A14" s="174"/>
      <c r="B14" s="162"/>
      <c r="C14" s="162"/>
      <c r="D14" s="162"/>
      <c r="E14" s="162"/>
      <c r="F14" s="162"/>
      <c r="G14" s="162"/>
      <c r="H14" s="162"/>
      <c r="I14" s="162"/>
      <c r="J14" s="162"/>
      <c r="K14" s="162"/>
      <c r="L14" s="162"/>
      <c r="M14" s="162"/>
      <c r="N14" s="162"/>
      <c r="O14" s="162"/>
      <c r="P14" s="162"/>
      <c r="Q14" s="162"/>
      <c r="R14" s="162"/>
      <c r="S14" s="162"/>
    </row>
    <row r="15" spans="1:19" ht="32.25" customHeight="1">
      <c r="A15" s="174" t="s">
        <v>137</v>
      </c>
      <c r="B15" s="162"/>
      <c r="C15" s="208" t="s">
        <v>147</v>
      </c>
      <c r="D15" s="209"/>
      <c r="E15" s="209"/>
      <c r="F15" s="209"/>
      <c r="G15" s="209"/>
      <c r="H15" s="209"/>
      <c r="I15" s="209"/>
      <c r="J15" s="209"/>
      <c r="K15" s="209"/>
      <c r="L15" s="209"/>
      <c r="M15" s="209"/>
      <c r="N15" s="209"/>
      <c r="O15" s="209"/>
      <c r="P15" s="209"/>
      <c r="Q15" s="209"/>
      <c r="R15" s="209"/>
      <c r="S15" s="209"/>
    </row>
    <row r="16" spans="1:19" ht="6" customHeight="1">
      <c r="A16" s="174"/>
      <c r="B16" s="162"/>
      <c r="C16" s="162"/>
      <c r="D16" s="162"/>
      <c r="E16" s="162"/>
      <c r="F16" s="162"/>
      <c r="G16" s="162"/>
      <c r="H16" s="162"/>
      <c r="I16" s="162"/>
      <c r="J16" s="162"/>
      <c r="K16" s="162"/>
      <c r="L16" s="162"/>
      <c r="M16" s="162"/>
      <c r="N16" s="162"/>
      <c r="O16" s="162"/>
      <c r="P16" s="162"/>
      <c r="Q16" s="162"/>
      <c r="R16" s="162"/>
      <c r="S16" s="162"/>
    </row>
    <row r="17" spans="1:19" ht="15.75" customHeight="1">
      <c r="A17" s="174" t="s">
        <v>59</v>
      </c>
      <c r="B17" s="162"/>
      <c r="C17" s="162" t="s">
        <v>148</v>
      </c>
      <c r="D17" s="162"/>
      <c r="E17" s="162"/>
      <c r="F17" s="162"/>
      <c r="G17" s="162"/>
      <c r="H17" s="162"/>
      <c r="I17" s="162"/>
      <c r="J17" s="162"/>
      <c r="K17" s="162"/>
      <c r="L17" s="162"/>
      <c r="M17" s="162"/>
      <c r="N17" s="162"/>
      <c r="O17" s="162"/>
      <c r="P17" s="162"/>
      <c r="Q17" s="162"/>
      <c r="R17" s="162"/>
      <c r="S17" s="162"/>
    </row>
    <row r="18" spans="1:19" ht="6" customHeight="1">
      <c r="A18" s="174"/>
      <c r="B18" s="162"/>
      <c r="C18" s="162"/>
      <c r="D18" s="162"/>
      <c r="E18" s="162"/>
      <c r="F18" s="162"/>
      <c r="G18" s="162"/>
      <c r="H18" s="162"/>
      <c r="I18" s="162"/>
      <c r="J18" s="162"/>
      <c r="K18" s="162"/>
      <c r="L18" s="162"/>
      <c r="M18" s="162"/>
      <c r="N18" s="162"/>
      <c r="O18" s="162"/>
      <c r="P18" s="162"/>
      <c r="Q18" s="162"/>
      <c r="R18" s="162"/>
      <c r="S18" s="162"/>
    </row>
    <row r="19" spans="1:19" ht="15.75" customHeight="1">
      <c r="A19" s="174" t="s">
        <v>60</v>
      </c>
      <c r="B19" s="162"/>
      <c r="C19" s="162" t="s">
        <v>142</v>
      </c>
      <c r="D19" s="162"/>
      <c r="E19" s="162"/>
      <c r="F19" s="162"/>
      <c r="G19" s="162"/>
      <c r="H19" s="162"/>
      <c r="I19" s="162"/>
      <c r="J19" s="162"/>
      <c r="K19" s="162"/>
      <c r="L19" s="162"/>
      <c r="M19" s="162"/>
      <c r="N19" s="162"/>
      <c r="O19" s="162"/>
      <c r="P19" s="162"/>
      <c r="Q19" s="162"/>
      <c r="R19" s="162"/>
      <c r="S19" s="162"/>
    </row>
    <row r="20" spans="1:19" ht="6" customHeight="1">
      <c r="A20" s="174"/>
      <c r="B20" s="162"/>
      <c r="C20" s="162"/>
      <c r="D20" s="162"/>
      <c r="E20" s="162"/>
      <c r="F20" s="162"/>
      <c r="G20" s="162"/>
      <c r="H20" s="162"/>
      <c r="I20" s="162"/>
      <c r="J20" s="162"/>
      <c r="K20" s="162"/>
      <c r="L20" s="162"/>
      <c r="M20" s="162"/>
      <c r="N20" s="162"/>
      <c r="O20" s="162"/>
      <c r="P20" s="162"/>
      <c r="Q20" s="162"/>
      <c r="R20" s="162"/>
      <c r="S20" s="162"/>
    </row>
    <row r="21" spans="1:19" ht="15.75" customHeight="1">
      <c r="A21" s="174" t="s">
        <v>16</v>
      </c>
      <c r="B21" s="162"/>
      <c r="C21" s="162" t="s">
        <v>138</v>
      </c>
      <c r="D21" s="162"/>
      <c r="E21" s="162"/>
      <c r="F21" s="162"/>
      <c r="G21" s="162"/>
      <c r="H21" s="162"/>
      <c r="I21" s="162"/>
      <c r="J21" s="162"/>
      <c r="K21" s="162"/>
      <c r="L21" s="162"/>
      <c r="M21" s="162"/>
      <c r="N21" s="162"/>
      <c r="O21" s="162"/>
      <c r="P21" s="162"/>
      <c r="Q21" s="162"/>
      <c r="R21" s="162"/>
      <c r="S21" s="162"/>
    </row>
    <row r="22" spans="1:19" ht="6" customHeight="1">
      <c r="A22" s="174"/>
      <c r="B22" s="162"/>
      <c r="C22" s="162"/>
      <c r="D22" s="162"/>
      <c r="E22" s="162"/>
      <c r="F22" s="162"/>
      <c r="G22" s="162"/>
      <c r="H22" s="162"/>
      <c r="I22" s="162"/>
      <c r="J22" s="162"/>
      <c r="K22" s="162"/>
      <c r="L22" s="162"/>
      <c r="M22" s="162"/>
      <c r="N22" s="162"/>
      <c r="O22" s="162"/>
      <c r="P22" s="162"/>
      <c r="Q22" s="162"/>
      <c r="R22" s="162"/>
      <c r="S22" s="162"/>
    </row>
    <row r="23" spans="1:19" ht="15.75" customHeight="1">
      <c r="A23" s="174" t="s">
        <v>171</v>
      </c>
      <c r="B23" s="162"/>
      <c r="C23" s="162"/>
      <c r="D23" s="162"/>
      <c r="E23" s="162"/>
      <c r="F23" s="162"/>
      <c r="G23" s="162"/>
      <c r="H23" s="162"/>
      <c r="I23" s="162"/>
      <c r="J23" s="162"/>
      <c r="K23" s="162"/>
      <c r="L23" s="162"/>
      <c r="M23" s="162"/>
      <c r="N23" s="162"/>
      <c r="O23" s="162"/>
      <c r="P23" s="162"/>
      <c r="Q23" s="162"/>
      <c r="R23" s="162"/>
      <c r="S23" s="162"/>
    </row>
    <row r="24" spans="1:19" ht="18" customHeight="1">
      <c r="A24" s="210"/>
      <c r="B24" s="198"/>
      <c r="C24" s="198"/>
      <c r="D24" s="198"/>
      <c r="E24" s="198"/>
      <c r="F24" s="198"/>
      <c r="G24" s="198"/>
      <c r="H24" s="198"/>
      <c r="I24" s="198"/>
      <c r="J24" s="198"/>
      <c r="K24" s="198"/>
      <c r="L24" s="198"/>
    </row>
    <row r="25" spans="1:19" ht="18" customHeight="1">
      <c r="A25" s="129" t="s">
        <v>101</v>
      </c>
      <c r="B25" s="169"/>
      <c r="C25" s="169"/>
      <c r="D25" s="169"/>
      <c r="E25" s="169"/>
      <c r="F25" s="169"/>
      <c r="G25" s="169"/>
      <c r="H25" s="169"/>
      <c r="I25" s="169"/>
      <c r="J25" s="169"/>
      <c r="K25" s="169"/>
      <c r="L25" s="169"/>
    </row>
    <row r="26" spans="1:19" ht="6" customHeight="1">
      <c r="A26" s="129"/>
      <c r="B26" s="169"/>
      <c r="C26" s="169"/>
      <c r="D26" s="169"/>
      <c r="E26" s="169"/>
      <c r="F26" s="169"/>
      <c r="G26" s="169"/>
      <c r="H26" s="169"/>
      <c r="I26" s="169"/>
      <c r="J26" s="169"/>
      <c r="K26" s="169"/>
      <c r="L26" s="169"/>
    </row>
    <row r="27" spans="1:19" ht="18" customHeight="1">
      <c r="A27" s="131" t="s">
        <v>118</v>
      </c>
      <c r="C27" s="170" t="s">
        <v>119</v>
      </c>
      <c r="D27" s="138"/>
      <c r="E27" s="138"/>
      <c r="F27" s="138"/>
      <c r="G27" s="138"/>
      <c r="H27" s="138"/>
      <c r="I27" s="138"/>
      <c r="J27" s="138"/>
      <c r="K27" s="138"/>
      <c r="L27" s="138"/>
    </row>
    <row r="28" spans="1:19" ht="18" customHeight="1">
      <c r="A28" s="131" t="s">
        <v>120</v>
      </c>
      <c r="C28" s="170" t="s">
        <v>121</v>
      </c>
      <c r="D28" s="138"/>
      <c r="E28" s="138"/>
      <c r="F28" s="138"/>
      <c r="G28" s="138"/>
      <c r="H28" s="138"/>
      <c r="I28" s="138"/>
      <c r="J28" s="138"/>
      <c r="K28" s="138"/>
      <c r="L28" s="138"/>
    </row>
    <row r="29" spans="1:19" ht="18" customHeight="1">
      <c r="A29" s="183" t="s">
        <v>220</v>
      </c>
      <c r="C29" s="170" t="s">
        <v>122</v>
      </c>
      <c r="D29" s="171"/>
      <c r="E29" s="171"/>
      <c r="F29" s="171"/>
      <c r="G29" s="171"/>
      <c r="H29" s="171"/>
      <c r="I29" s="171"/>
      <c r="J29" s="171"/>
      <c r="K29" s="171"/>
      <c r="L29" s="171"/>
    </row>
    <row r="30" spans="1:19" ht="18" customHeight="1">
      <c r="A30" s="172" t="s">
        <v>124</v>
      </c>
      <c r="C30" s="170" t="s">
        <v>123</v>
      </c>
      <c r="D30" s="138"/>
      <c r="E30" s="138"/>
      <c r="F30" s="138"/>
      <c r="G30" s="138"/>
      <c r="H30" s="138"/>
      <c r="I30" s="138"/>
      <c r="J30" s="138"/>
      <c r="K30" s="138"/>
      <c r="L30" s="138"/>
    </row>
    <row r="31" spans="1:19" ht="18" customHeight="1">
      <c r="A31" s="131" t="s">
        <v>125</v>
      </c>
      <c r="C31" s="170" t="s">
        <v>126</v>
      </c>
      <c r="D31" s="138"/>
      <c r="E31" s="138"/>
      <c r="F31" s="138"/>
      <c r="G31" s="138"/>
      <c r="H31" s="138"/>
      <c r="I31" s="138"/>
      <c r="J31" s="138"/>
      <c r="K31" s="138"/>
      <c r="L31" s="138"/>
    </row>
    <row r="32" spans="1:19" ht="18" customHeight="1">
      <c r="A32" s="131" t="s">
        <v>127</v>
      </c>
      <c r="C32" s="170" t="s">
        <v>128</v>
      </c>
      <c r="D32" s="138"/>
      <c r="E32" s="138"/>
      <c r="F32" s="138"/>
      <c r="G32" s="138"/>
      <c r="H32" s="138"/>
      <c r="I32" s="138"/>
      <c r="J32" s="138"/>
      <c r="K32" s="138"/>
      <c r="L32" s="138"/>
    </row>
    <row r="33" spans="1:19" ht="18" customHeight="1">
      <c r="A33" s="131" t="s">
        <v>129</v>
      </c>
      <c r="C33" s="170" t="s">
        <v>130</v>
      </c>
    </row>
    <row r="34" spans="1:19" ht="18" customHeight="1">
      <c r="A34" s="173" t="s">
        <v>132</v>
      </c>
      <c r="C34" s="170" t="s">
        <v>131</v>
      </c>
    </row>
    <row r="35" spans="1:19" ht="11.25" customHeight="1"/>
    <row r="36" spans="1:19" ht="11.25" customHeight="1"/>
    <row r="37" spans="1:19" ht="11.25" customHeight="1">
      <c r="A37" s="132"/>
      <c r="B37" s="132"/>
      <c r="C37" s="132"/>
      <c r="D37" s="132"/>
      <c r="E37" s="132"/>
      <c r="F37" s="132"/>
      <c r="G37" s="132"/>
      <c r="H37" s="132"/>
      <c r="I37" s="132"/>
      <c r="J37" s="132"/>
      <c r="K37" s="132"/>
      <c r="L37" s="132"/>
      <c r="M37" s="132"/>
      <c r="N37" s="132"/>
      <c r="O37" s="132"/>
      <c r="P37" s="132"/>
      <c r="Q37" s="132"/>
      <c r="R37" s="132"/>
      <c r="S37" s="132"/>
    </row>
    <row r="38" spans="1:19" ht="11.25" customHeight="1"/>
    <row r="39" spans="1:19" ht="11.25" customHeight="1"/>
    <row r="40" spans="1:19" ht="11.25" customHeight="1"/>
    <row r="41" spans="1:19" ht="11.25" customHeight="1"/>
    <row r="42" spans="1:19" ht="11.25" customHeight="1"/>
    <row r="43" spans="1:19" ht="11.25" customHeight="1"/>
    <row r="44" spans="1:19" ht="11.25" customHeight="1"/>
    <row r="45" spans="1:19" ht="11.25" customHeight="1"/>
    <row r="46" spans="1:19" ht="11.25" customHeight="1"/>
    <row r="47" spans="1:19" ht="11.25" customHeight="1"/>
    <row r="48" spans="1:19"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row r="60" ht="11.25" customHeight="1"/>
    <row r="61" ht="11.25" customHeight="1"/>
    <row r="62" ht="11.25" customHeight="1"/>
    <row r="63" ht="11.25" customHeight="1"/>
    <row r="64"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sheetData>
  <sheetProtection sheet="1" objects="1" scenarios="1"/>
  <mergeCells count="7">
    <mergeCell ref="A1:S1"/>
    <mergeCell ref="C11:S11"/>
    <mergeCell ref="A24:L24"/>
    <mergeCell ref="A2:L2"/>
    <mergeCell ref="C15:S15"/>
    <mergeCell ref="C7:S7"/>
    <mergeCell ref="C13:S13"/>
  </mergeCells>
  <pageMargins left="0.70866141732283472" right="0.70866141732283472" top="0.35433070866141736" bottom="0.35433070866141736" header="0.31496062992125984" footer="0.31496062992125984"/>
  <pageSetup paperSize="9" scale="90" orientation="landscape" r:id="rId1"/>
  <legacyDrawing r:id="rId2"/>
  <oleObjects>
    <oleObject progId="MSPhotoEd.3" shapeId="653314" r:id="rId3"/>
  </oleObjects>
</worksheet>
</file>

<file path=xl/worksheets/sheet6.xml><?xml version="1.0" encoding="utf-8"?>
<worksheet xmlns="http://schemas.openxmlformats.org/spreadsheetml/2006/main" xmlns:r="http://schemas.openxmlformats.org/officeDocument/2006/relationships">
  <dimension ref="B1:AR73"/>
  <sheetViews>
    <sheetView workbookViewId="0"/>
  </sheetViews>
  <sheetFormatPr defaultRowHeight="14.25" outlineLevelCol="1"/>
  <cols>
    <col min="1" max="1" width="1" style="25" customWidth="1"/>
    <col min="2" max="2" width="5" style="25" customWidth="1"/>
    <col min="3" max="3" width="8.6640625" style="25" customWidth="1"/>
    <col min="4" max="4" width="1.5" style="25" customWidth="1"/>
    <col min="5" max="5" width="9.83203125" style="25" customWidth="1"/>
    <col min="6" max="7" width="1.5" style="25" customWidth="1"/>
    <col min="8" max="8" width="12.33203125" style="25" customWidth="1"/>
    <col min="9" max="10" width="1.5" style="25" customWidth="1"/>
    <col min="11" max="11" width="9.1640625" style="25" customWidth="1"/>
    <col min="12" max="13" width="1.5" style="25" customWidth="1"/>
    <col min="14" max="14" width="10.6640625" style="25" customWidth="1"/>
    <col min="15" max="16" width="1.5" style="25" customWidth="1"/>
    <col min="17" max="17" width="11.1640625" style="25" customWidth="1"/>
    <col min="18" max="18" width="1.5" style="25" customWidth="1"/>
    <col min="19" max="19" width="10.6640625" style="25" hidden="1" customWidth="1" outlineLevel="1"/>
    <col min="20" max="20" width="1.5" style="25" hidden="1" customWidth="1" outlineLevel="1"/>
    <col min="21" max="21" width="2.6640625" style="25" customWidth="1" collapsed="1"/>
    <col min="22" max="22" width="11.1640625" style="25" customWidth="1"/>
    <col min="23" max="23" width="1.5" style="25" customWidth="1"/>
    <col min="24" max="24" width="10.6640625" style="25" hidden="1" customWidth="1" outlineLevel="1"/>
    <col min="25" max="25" width="1.5" style="25" hidden="1" customWidth="1" outlineLevel="1"/>
    <col min="26" max="26" width="2.6640625" style="25" customWidth="1" collapsed="1"/>
    <col min="27" max="27" width="9.1640625" style="25" customWidth="1"/>
    <col min="28" max="29" width="1.5" style="25" customWidth="1"/>
    <col min="30" max="30" width="10.6640625" style="25" customWidth="1"/>
    <col min="31" max="32" width="1.5" style="25" customWidth="1"/>
    <col min="33" max="33" width="11.1640625" style="25" customWidth="1"/>
    <col min="34" max="34" width="1.5" style="25" customWidth="1"/>
    <col min="35" max="35" width="10.6640625" style="25" hidden="1" customWidth="1" outlineLevel="1"/>
    <col min="36" max="36" width="1.5" style="25" hidden="1" customWidth="1" outlineLevel="1"/>
    <col min="37" max="37" width="2.6640625" style="25" customWidth="1" collapsed="1"/>
    <col min="38" max="38" width="11.1640625" style="25" customWidth="1"/>
    <col min="39" max="39" width="1.5" style="25" customWidth="1"/>
    <col min="40" max="40" width="10.6640625" style="25" hidden="1" customWidth="1" outlineLevel="1"/>
    <col min="41" max="41" width="1.5" style="25" hidden="1" customWidth="1" outlineLevel="1"/>
    <col min="42" max="42" width="9.33203125" style="25" collapsed="1"/>
    <col min="43" max="16384" width="9.33203125" style="25"/>
  </cols>
  <sheetData>
    <row r="1" spans="2:44">
      <c r="B1" s="64" t="s">
        <v>188</v>
      </c>
      <c r="C1" s="64"/>
    </row>
    <row r="2" spans="2:44">
      <c r="B2" s="24" t="s">
        <v>221</v>
      </c>
      <c r="C2" s="64"/>
    </row>
    <row r="3" spans="2:44" ht="6.6" customHeight="1">
      <c r="B3" s="27"/>
      <c r="C3" s="27"/>
      <c r="D3" s="27"/>
      <c r="E3" s="27"/>
      <c r="F3" s="27"/>
      <c r="G3" s="27"/>
      <c r="H3" s="27"/>
      <c r="I3" s="27"/>
      <c r="J3" s="27"/>
      <c r="K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2:44" ht="14.25" customHeight="1">
      <c r="B4" s="235" t="s">
        <v>4</v>
      </c>
      <c r="C4" s="235" t="s">
        <v>5</v>
      </c>
      <c r="D4" s="68"/>
      <c r="E4" s="217" t="s">
        <v>53</v>
      </c>
      <c r="F4" s="217"/>
      <c r="G4" s="217"/>
      <c r="H4" s="217"/>
      <c r="I4" s="217"/>
      <c r="J4" s="217"/>
      <c r="K4" s="217"/>
      <c r="L4" s="217"/>
      <c r="M4" s="217"/>
      <c r="N4" s="217"/>
      <c r="O4" s="217"/>
      <c r="P4" s="217"/>
      <c r="Q4" s="217"/>
      <c r="R4" s="217"/>
      <c r="S4" s="217"/>
      <c r="T4" s="217"/>
      <c r="U4" s="217"/>
      <c r="V4" s="217"/>
      <c r="W4" s="217"/>
      <c r="X4" s="217"/>
      <c r="Y4" s="217"/>
      <c r="Z4" s="217"/>
      <c r="AA4" s="217"/>
      <c r="AB4" s="217"/>
      <c r="AC4" s="217"/>
      <c r="AD4" s="218"/>
      <c r="AE4" s="218"/>
      <c r="AF4" s="218"/>
      <c r="AG4" s="218"/>
      <c r="AH4" s="218"/>
      <c r="AI4" s="218"/>
      <c r="AJ4" s="218"/>
      <c r="AK4" s="219"/>
      <c r="AL4" s="219"/>
      <c r="AM4" s="219"/>
      <c r="AN4" s="219"/>
      <c r="AO4" s="219"/>
    </row>
    <row r="5" spans="2:44" ht="14.25" customHeight="1">
      <c r="B5" s="232"/>
      <c r="C5" s="232"/>
      <c r="D5" s="68"/>
      <c r="E5" s="236" t="s">
        <v>55</v>
      </c>
      <c r="F5" s="236"/>
      <c r="G5" s="236"/>
      <c r="H5" s="236"/>
      <c r="I5" s="236"/>
      <c r="J5" s="84"/>
      <c r="K5" s="236" t="s">
        <v>54</v>
      </c>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row>
    <row r="6" spans="2:44" ht="48" customHeight="1">
      <c r="B6" s="232"/>
      <c r="C6" s="232"/>
      <c r="D6" s="68"/>
      <c r="E6" s="228" t="s">
        <v>56</v>
      </c>
      <c r="F6" s="228"/>
      <c r="H6" s="228" t="s">
        <v>57</v>
      </c>
      <c r="I6" s="228"/>
      <c r="J6" s="86"/>
      <c r="K6" s="222" t="s">
        <v>42</v>
      </c>
      <c r="L6" s="223"/>
      <c r="M6" s="223"/>
      <c r="N6" s="223"/>
      <c r="O6" s="223"/>
      <c r="P6" s="223"/>
      <c r="Q6" s="223"/>
      <c r="R6" s="223"/>
      <c r="S6" s="223"/>
      <c r="T6" s="223"/>
      <c r="U6" s="223"/>
      <c r="V6" s="223"/>
      <c r="W6" s="223"/>
      <c r="X6" s="223"/>
      <c r="Y6" s="223"/>
      <c r="Z6" s="87"/>
      <c r="AA6" s="222" t="s">
        <v>46</v>
      </c>
      <c r="AB6" s="222"/>
      <c r="AC6" s="224"/>
      <c r="AD6" s="224"/>
      <c r="AE6" s="224"/>
      <c r="AF6" s="224"/>
      <c r="AG6" s="224"/>
      <c r="AH6" s="224"/>
      <c r="AI6" s="224"/>
      <c r="AJ6" s="224"/>
      <c r="AK6" s="224"/>
      <c r="AL6" s="224"/>
      <c r="AM6" s="224"/>
      <c r="AN6" s="224"/>
      <c r="AO6" s="224"/>
    </row>
    <row r="7" spans="2:44" ht="36.75" customHeight="1">
      <c r="B7" s="232"/>
      <c r="C7" s="232"/>
      <c r="D7" s="68"/>
      <c r="E7" s="90" t="s">
        <v>15</v>
      </c>
      <c r="F7" s="27"/>
      <c r="H7" s="90" t="s">
        <v>15</v>
      </c>
      <c r="I7" s="27"/>
      <c r="K7" s="90" t="s">
        <v>15</v>
      </c>
      <c r="L7" s="27"/>
      <c r="M7" s="86"/>
      <c r="N7" s="94" t="s">
        <v>76</v>
      </c>
      <c r="O7" s="27"/>
      <c r="Q7" s="94" t="s">
        <v>59</v>
      </c>
      <c r="R7" s="27"/>
      <c r="S7" s="94" t="s">
        <v>78</v>
      </c>
      <c r="T7" s="27"/>
      <c r="U7" s="86"/>
      <c r="V7" s="94" t="s">
        <v>60</v>
      </c>
      <c r="W7" s="27"/>
      <c r="X7" s="94" t="s">
        <v>79</v>
      </c>
      <c r="Y7" s="27"/>
      <c r="Z7" s="85"/>
      <c r="AA7" s="88" t="s">
        <v>15</v>
      </c>
      <c r="AB7" s="81"/>
      <c r="AC7" s="85"/>
      <c r="AD7" s="91" t="s">
        <v>76</v>
      </c>
      <c r="AE7" s="88"/>
      <c r="AG7" s="93" t="s">
        <v>59</v>
      </c>
      <c r="AH7" s="95"/>
      <c r="AI7" s="94" t="s">
        <v>78</v>
      </c>
      <c r="AJ7" s="88"/>
      <c r="AL7" s="95" t="s">
        <v>60</v>
      </c>
      <c r="AM7" s="89"/>
      <c r="AN7" s="94" t="s">
        <v>79</v>
      </c>
      <c r="AO7" s="89"/>
      <c r="AR7" s="79"/>
    </row>
    <row r="8" spans="2:44" ht="27" customHeight="1">
      <c r="B8" s="232"/>
      <c r="C8" s="232"/>
      <c r="D8" s="68"/>
      <c r="E8" s="88" t="s">
        <v>58</v>
      </c>
      <c r="F8" s="89"/>
      <c r="H8" s="88" t="s">
        <v>67</v>
      </c>
      <c r="I8" s="89"/>
      <c r="K8" s="225" t="s">
        <v>61</v>
      </c>
      <c r="L8" s="226"/>
      <c r="M8" s="226"/>
      <c r="N8" s="226"/>
      <c r="O8" s="226"/>
      <c r="P8" s="226"/>
      <c r="Q8" s="226"/>
      <c r="R8" s="226"/>
      <c r="S8" s="226"/>
      <c r="T8" s="226"/>
      <c r="U8" s="226"/>
      <c r="V8" s="226"/>
      <c r="W8" s="226"/>
      <c r="X8" s="226"/>
      <c r="Y8" s="226"/>
      <c r="AA8" s="225" t="s">
        <v>74</v>
      </c>
      <c r="AB8" s="226"/>
      <c r="AC8" s="226"/>
      <c r="AD8" s="226"/>
      <c r="AE8" s="226"/>
      <c r="AF8" s="226"/>
      <c r="AG8" s="226"/>
      <c r="AH8" s="226"/>
      <c r="AI8" s="226"/>
      <c r="AJ8" s="226"/>
      <c r="AK8" s="226"/>
      <c r="AL8" s="226"/>
      <c r="AM8" s="226"/>
      <c r="AN8" s="226"/>
      <c r="AO8" s="226"/>
      <c r="AR8" s="79"/>
    </row>
    <row r="9" spans="2:44" ht="4.5" customHeight="1">
      <c r="B9" s="68"/>
      <c r="C9" s="68"/>
      <c r="D9" s="68"/>
      <c r="E9" s="68"/>
      <c r="F9" s="68"/>
      <c r="G9" s="68"/>
      <c r="H9" s="68"/>
      <c r="I9" s="68"/>
      <c r="J9" s="68"/>
      <c r="K9" s="68"/>
      <c r="L9" s="68"/>
      <c r="N9" s="68"/>
      <c r="O9" s="68"/>
      <c r="P9" s="68"/>
      <c r="Q9" s="92"/>
      <c r="R9" s="92"/>
      <c r="S9" s="68"/>
      <c r="T9" s="68"/>
      <c r="U9" s="68"/>
      <c r="V9" s="92"/>
      <c r="W9" s="92"/>
      <c r="X9" s="68"/>
      <c r="Y9" s="68"/>
      <c r="Z9" s="68"/>
      <c r="AA9" s="68"/>
      <c r="AB9" s="68"/>
      <c r="AC9" s="68"/>
      <c r="AD9" s="82"/>
      <c r="AE9" s="82"/>
      <c r="AF9" s="82"/>
      <c r="AG9" s="82"/>
      <c r="AH9" s="82"/>
      <c r="AI9" s="82"/>
      <c r="AJ9" s="82"/>
      <c r="AK9" s="82"/>
      <c r="AL9" s="82"/>
      <c r="AM9" s="82"/>
      <c r="AN9" s="82"/>
      <c r="AO9" s="82"/>
      <c r="AR9" s="79"/>
    </row>
    <row r="10" spans="2:44" ht="13.5" customHeight="1">
      <c r="B10" s="83">
        <v>1</v>
      </c>
      <c r="C10" s="83">
        <v>2</v>
      </c>
      <c r="D10" s="78"/>
      <c r="E10" s="232">
        <v>3</v>
      </c>
      <c r="F10" s="232"/>
      <c r="G10" s="68"/>
      <c r="H10" s="232">
        <v>4</v>
      </c>
      <c r="I10" s="232"/>
      <c r="J10" s="68"/>
      <c r="K10" s="232">
        <v>5</v>
      </c>
      <c r="L10" s="232"/>
      <c r="M10" s="68"/>
      <c r="N10" s="232">
        <v>6</v>
      </c>
      <c r="O10" s="232"/>
      <c r="P10" s="68"/>
      <c r="Q10" s="232">
        <v>7</v>
      </c>
      <c r="R10" s="232"/>
      <c r="S10" s="232" t="s">
        <v>80</v>
      </c>
      <c r="T10" s="232"/>
      <c r="U10" s="68"/>
      <c r="V10" s="232">
        <v>8</v>
      </c>
      <c r="W10" s="232"/>
      <c r="X10" s="232" t="s">
        <v>81</v>
      </c>
      <c r="Y10" s="232"/>
      <c r="Z10" s="68"/>
      <c r="AA10" s="232">
        <v>9</v>
      </c>
      <c r="AB10" s="232"/>
      <c r="AC10" s="68"/>
      <c r="AD10" s="232">
        <v>10</v>
      </c>
      <c r="AE10" s="232"/>
      <c r="AF10" s="68"/>
      <c r="AG10" s="232">
        <v>11</v>
      </c>
      <c r="AH10" s="232"/>
      <c r="AI10" s="232" t="s">
        <v>82</v>
      </c>
      <c r="AJ10" s="232"/>
      <c r="AK10" s="68"/>
      <c r="AL10" s="232">
        <v>12</v>
      </c>
      <c r="AM10" s="232"/>
      <c r="AN10" s="232" t="s">
        <v>83</v>
      </c>
      <c r="AO10" s="232"/>
      <c r="AR10" s="79"/>
    </row>
    <row r="11" spans="2:44" ht="4.5" customHeight="1">
      <c r="B11" s="75"/>
      <c r="C11" s="75"/>
      <c r="D11" s="76"/>
      <c r="E11" s="75"/>
      <c r="F11" s="76"/>
      <c r="G11" s="76"/>
      <c r="H11" s="70"/>
      <c r="I11" s="76"/>
      <c r="J11" s="76"/>
      <c r="K11" s="75"/>
      <c r="L11" s="76"/>
      <c r="M11" s="76"/>
      <c r="N11" s="75"/>
      <c r="O11" s="76"/>
      <c r="P11" s="76"/>
      <c r="Q11" s="75"/>
      <c r="R11" s="76"/>
      <c r="S11" s="75"/>
      <c r="T11" s="76"/>
      <c r="U11" s="76"/>
      <c r="V11" s="75"/>
      <c r="W11" s="77"/>
      <c r="X11" s="75"/>
      <c r="Y11" s="77"/>
      <c r="Z11" s="77"/>
      <c r="AA11" s="70"/>
      <c r="AB11" s="77"/>
      <c r="AC11" s="77"/>
      <c r="AD11" s="70"/>
      <c r="AE11" s="70"/>
      <c r="AF11" s="70"/>
      <c r="AG11" s="98"/>
      <c r="AH11" s="77"/>
      <c r="AI11" s="70"/>
      <c r="AJ11" s="77"/>
      <c r="AK11" s="77"/>
      <c r="AL11" s="98"/>
      <c r="AM11" s="77"/>
      <c r="AN11" s="70"/>
      <c r="AO11" s="77"/>
      <c r="AR11" s="33"/>
    </row>
    <row r="12" spans="2:44" ht="4.5" customHeight="1">
      <c r="B12" s="188"/>
      <c r="C12" s="188"/>
      <c r="D12" s="78"/>
      <c r="E12" s="188"/>
      <c r="F12" s="78"/>
      <c r="G12" s="78"/>
      <c r="H12" s="187"/>
      <c r="I12" s="78"/>
      <c r="J12" s="78"/>
      <c r="K12" s="188"/>
      <c r="L12" s="78"/>
      <c r="M12" s="78"/>
      <c r="N12" s="188"/>
      <c r="O12" s="78"/>
      <c r="P12" s="78"/>
      <c r="Q12" s="188"/>
      <c r="R12" s="78"/>
      <c r="S12" s="188"/>
      <c r="T12" s="78"/>
      <c r="U12" s="78"/>
      <c r="V12" s="188"/>
      <c r="W12" s="71"/>
      <c r="X12" s="188"/>
      <c r="Y12" s="71"/>
      <c r="Z12" s="71"/>
      <c r="AA12" s="187"/>
      <c r="AB12" s="71"/>
      <c r="AC12" s="71"/>
      <c r="AD12" s="187"/>
      <c r="AE12" s="187"/>
      <c r="AF12" s="187"/>
      <c r="AG12" s="187"/>
      <c r="AH12" s="71"/>
      <c r="AI12" s="187"/>
      <c r="AJ12" s="71"/>
      <c r="AK12" s="71"/>
      <c r="AL12" s="187"/>
      <c r="AM12" s="71"/>
      <c r="AN12" s="187"/>
      <c r="AO12" s="71"/>
      <c r="AR12" s="33"/>
    </row>
    <row r="13" spans="2:44" ht="10.5" customHeight="1">
      <c r="B13" s="105">
        <v>2003</v>
      </c>
      <c r="C13" s="105" t="s">
        <v>0</v>
      </c>
      <c r="D13" s="109"/>
      <c r="E13" s="179">
        <f>IF(VLOOKUP(CONCATENATE($B13," ",$C13),'-RÅDATA_KVARTAL-'!$A$4:$W$43,8)&gt;0,VLOOKUP(CONCATENATE($B13," ",$C13),'-RÅDATA_KVARTAL-'!$A$4:$W$43,8),"")</f>
        <v>37.640867667900672</v>
      </c>
      <c r="F13" s="179"/>
      <c r="G13" s="179"/>
      <c r="H13" s="179">
        <f>IF(VLOOKUP(CONCATENATE($B13," ",$C13),'-RÅDATA_KVARTAL-'!$A$4:$W$43,9)&gt;0,VLOOKUP(CONCATENATE($B13," ",$C13),'-RÅDATA_KVARTAL-'!$A$4:$W$43,9),"")</f>
        <v>2266.319511911985</v>
      </c>
      <c r="I13" s="109"/>
      <c r="J13" s="109"/>
      <c r="K13" s="179">
        <f>IF(VLOOKUP(CONCATENATE($B13," ",$C13),'-RÅDATA_KVARTAL-'!$A$4:$W$43,4)&gt;0,VLOOKUP(CONCATENATE($B13," ",$C13),'-RÅDATA_KVARTAL-'!$A$4:$W$43,4),"")</f>
        <v>14562.311912726471</v>
      </c>
      <c r="L13" s="109"/>
      <c r="M13" s="109"/>
      <c r="N13" s="179">
        <f>IF(VLOOKUP(CONCATENATE($B13," ",$C13),'-RÅDATA_KVARTAL-'!$A$4:$W$43,6)&gt;0,VLOOKUP(CONCATENATE($B13," ",$C13),'-RÅDATA_KVARTAL-'!$A$4:$W$43,6),"")</f>
        <v>8445.7959127264712</v>
      </c>
      <c r="O13" s="109"/>
      <c r="P13" s="109"/>
      <c r="Q13" s="179" t="s">
        <v>52</v>
      </c>
      <c r="R13" s="109"/>
      <c r="S13" s="179" t="s">
        <v>52</v>
      </c>
      <c r="T13" s="109"/>
      <c r="U13" s="109"/>
      <c r="V13" s="179" t="s">
        <v>52</v>
      </c>
      <c r="W13" s="109"/>
      <c r="X13" s="179" t="s">
        <v>52</v>
      </c>
      <c r="Y13" s="109"/>
      <c r="Z13" s="109"/>
      <c r="AA13" s="179">
        <f>IF(VLOOKUP(CONCATENATE($B13," ",$C13),'-RÅDATA_KVARTAL-'!$A$4:$W$43,5)&gt;0,VLOOKUP(CONCATENATE($B13," ",$C13),'-RÅDATA_KVARTAL-'!$A$4:$W$43,5),"")</f>
        <v>5120.501304612626</v>
      </c>
      <c r="AB13" s="109"/>
      <c r="AC13" s="109"/>
      <c r="AD13" s="179">
        <f>IF(VLOOKUP(CONCATENATE($B13," ",$C13),'-RÅDATA_KVARTAL-'!$A$4:$W$43,7)&gt;0,VLOOKUP(CONCATENATE($B13," ",$C13),'-RÅDATA_KVARTAL-'!$A$4:$W$43,7),"")</f>
        <v>4139.421304612626</v>
      </c>
      <c r="AE13" s="105"/>
      <c r="AF13" s="105"/>
      <c r="AG13" s="179" t="s">
        <v>52</v>
      </c>
      <c r="AH13" s="109"/>
      <c r="AI13" s="179" t="s">
        <v>52</v>
      </c>
      <c r="AJ13" s="109"/>
      <c r="AK13" s="109"/>
      <c r="AL13" s="179" t="s">
        <v>52</v>
      </c>
      <c r="AM13" s="109"/>
      <c r="AN13" s="107" t="s">
        <v>52</v>
      </c>
      <c r="AO13" s="108"/>
      <c r="AR13" s="33"/>
    </row>
    <row r="14" spans="2:44" ht="10.5" customHeight="1">
      <c r="B14" s="105">
        <v>2003</v>
      </c>
      <c r="C14" s="105" t="s">
        <v>1</v>
      </c>
      <c r="D14" s="109"/>
      <c r="E14" s="179">
        <f>IF(VLOOKUP(CONCATENATE($B14," ",$C14),'-RÅDATA_KVARTAL-'!$A$4:$W$43,8)&gt;0,VLOOKUP(CONCATENATE($B14," ",$C14),'-RÅDATA_KVARTAL-'!$A$4:$W$43,8),"")</f>
        <v>36.549909198420693</v>
      </c>
      <c r="F14" s="109"/>
      <c r="G14" s="109"/>
      <c r="H14" s="179">
        <f>IF(VLOOKUP(CONCATENATE($B14," ",$C14),'-RÅDATA_KVARTAL-'!$A$4:$W$43,9)&gt;0,VLOOKUP(CONCATENATE($B14," ",$C14),'-RÅDATA_KVARTAL-'!$A$4:$W$43,9),"")</f>
        <v>2252.0688861743838</v>
      </c>
      <c r="I14" s="109"/>
      <c r="J14" s="109"/>
      <c r="K14" s="179">
        <f>IF(VLOOKUP(CONCATENATE($B14," ",$C14),'-RÅDATA_KVARTAL-'!$A$4:$W$43,4)&gt;0,VLOOKUP(CONCATENATE($B14," ",$C14),'-RÅDATA_KVARTAL-'!$A$4:$W$43,4),"")</f>
        <v>14666.707843453816</v>
      </c>
      <c r="L14" s="109"/>
      <c r="M14" s="109"/>
      <c r="N14" s="179">
        <f>IF(VLOOKUP(CONCATENATE($B14," ",$C14),'-RÅDATA_KVARTAL-'!$A$4:$W$43,6)&gt;0,VLOOKUP(CONCATENATE($B14," ",$C14),'-RÅDATA_KVARTAL-'!$A$4:$W$43,6),"")</f>
        <v>8181.8548434538161</v>
      </c>
      <c r="O14" s="109"/>
      <c r="P14" s="109"/>
      <c r="Q14" s="179" t="s">
        <v>52</v>
      </c>
      <c r="R14" s="109"/>
      <c r="S14" s="179" t="s">
        <v>52</v>
      </c>
      <c r="T14" s="109"/>
      <c r="U14" s="109"/>
      <c r="V14" s="179" t="s">
        <v>52</v>
      </c>
      <c r="W14" s="109"/>
      <c r="X14" s="179" t="s">
        <v>52</v>
      </c>
      <c r="Y14" s="109"/>
      <c r="Z14" s="109"/>
      <c r="AA14" s="179">
        <f>IF(VLOOKUP(CONCATENATE($B14," ",$C14),'-RÅDATA_KVARTAL-'!$A$4:$W$43,5)&gt;0,VLOOKUP(CONCATENATE($B14," ",$C14),'-RÅDATA_KVARTAL-'!$A$4:$W$43,5),"")</f>
        <v>5112.1592277910422</v>
      </c>
      <c r="AB14" s="109"/>
      <c r="AC14" s="109"/>
      <c r="AD14" s="179">
        <f>IF(VLOOKUP(CONCATENATE($B14," ",$C14),'-RÅDATA_KVARTAL-'!$A$4:$W$43,7)&gt;0,VLOOKUP(CONCATENATE($B14," ",$C14),'-RÅDATA_KVARTAL-'!$A$4:$W$43,7),"")</f>
        <v>4082.2172277910422</v>
      </c>
      <c r="AE14" s="105"/>
      <c r="AF14" s="105"/>
      <c r="AG14" s="179" t="s">
        <v>52</v>
      </c>
      <c r="AH14" s="109"/>
      <c r="AI14" s="179" t="s">
        <v>52</v>
      </c>
      <c r="AJ14" s="109"/>
      <c r="AK14" s="109"/>
      <c r="AL14" s="179" t="s">
        <v>52</v>
      </c>
      <c r="AM14" s="109"/>
      <c r="AN14" s="107" t="s">
        <v>52</v>
      </c>
      <c r="AO14" s="108"/>
      <c r="AR14" s="33"/>
    </row>
    <row r="15" spans="2:44" ht="10.5" customHeight="1">
      <c r="B15" s="105">
        <v>2003</v>
      </c>
      <c r="C15" s="105" t="s">
        <v>2</v>
      </c>
      <c r="D15" s="109"/>
      <c r="E15" s="179">
        <f>IF(VLOOKUP(CONCATENATE($B15," ",$C15),'-RÅDATA_KVARTAL-'!$A$4:$W$43,8)&gt;0,VLOOKUP(CONCATENATE($B15," ",$C15),'-RÅDATA_KVARTAL-'!$A$4:$W$43,8),"")</f>
        <v>32.940540612817912</v>
      </c>
      <c r="F15" s="109"/>
      <c r="G15" s="109"/>
      <c r="H15" s="179">
        <f>IF(VLOOKUP(CONCATENATE($B15," ",$C15),'-RÅDATA_KVARTAL-'!$A$4:$W$43,9)&gt;0,VLOOKUP(CONCATENATE($B15," ",$C15),'-RÅDATA_KVARTAL-'!$A$4:$W$43,9),"")</f>
        <v>2131.6101442729587</v>
      </c>
      <c r="I15" s="109"/>
      <c r="J15" s="109"/>
      <c r="K15" s="179">
        <f>IF(VLOOKUP(CONCATENATE($B15," ",$C15),'-RÅDATA_KVARTAL-'!$A$4:$W$43,4)&gt;0,VLOOKUP(CONCATENATE($B15," ",$C15),'-RÅDATA_KVARTAL-'!$A$4:$W$43,4),"")</f>
        <v>13734.573852404546</v>
      </c>
      <c r="L15" s="109"/>
      <c r="M15" s="109"/>
      <c r="N15" s="179">
        <f>IF(VLOOKUP(CONCATENATE($B15," ",$C15),'-RÅDATA_KVARTAL-'!$A$4:$W$43,6)&gt;0,VLOOKUP(CONCATENATE($B15," ",$C15),'-RÅDATA_KVARTAL-'!$A$4:$W$43,6),"")</f>
        <v>7408.9218524045464</v>
      </c>
      <c r="O15" s="109"/>
      <c r="P15" s="109"/>
      <c r="Q15" s="179" t="s">
        <v>52</v>
      </c>
      <c r="R15" s="109"/>
      <c r="S15" s="179" t="s">
        <v>52</v>
      </c>
      <c r="T15" s="109"/>
      <c r="U15" s="109"/>
      <c r="V15" s="179" t="s">
        <v>52</v>
      </c>
      <c r="W15" s="109"/>
      <c r="X15" s="179" t="s">
        <v>52</v>
      </c>
      <c r="Y15" s="109"/>
      <c r="Z15" s="109"/>
      <c r="AA15" s="179">
        <f>IF(VLOOKUP(CONCATENATE($B15," ",$C15),'-RÅDATA_KVARTAL-'!$A$4:$W$43,5)&gt;0,VLOOKUP(CONCATENATE($B15," ",$C15),'-RÅDATA_KVARTAL-'!$A$4:$W$43,5),"")</f>
        <v>4799.8302926867973</v>
      </c>
      <c r="AB15" s="109"/>
      <c r="AC15" s="109"/>
      <c r="AD15" s="179">
        <f>IF(VLOOKUP(CONCATENATE($B15," ",$C15),'-RÅDATA_KVARTAL-'!$A$4:$W$43,7)&gt;0,VLOOKUP(CONCATENATE($B15," ",$C15),'-RÅDATA_KVARTAL-'!$A$4:$W$43,7),"")</f>
        <v>3786.6242926867972</v>
      </c>
      <c r="AE15" s="105"/>
      <c r="AF15" s="105"/>
      <c r="AG15" s="179" t="s">
        <v>52</v>
      </c>
      <c r="AH15" s="109"/>
      <c r="AI15" s="179" t="s">
        <v>52</v>
      </c>
      <c r="AJ15" s="109"/>
      <c r="AK15" s="109"/>
      <c r="AL15" s="179" t="s">
        <v>52</v>
      </c>
      <c r="AM15" s="109"/>
      <c r="AN15" s="107" t="s">
        <v>52</v>
      </c>
      <c r="AO15" s="108"/>
      <c r="AR15" s="33"/>
    </row>
    <row r="16" spans="2:44" ht="10.5" customHeight="1">
      <c r="B16" s="105">
        <v>2003</v>
      </c>
      <c r="C16" s="105" t="s">
        <v>3</v>
      </c>
      <c r="D16" s="109"/>
      <c r="E16" s="179">
        <f>IF(VLOOKUP(CONCATENATE($B16," ",$C16),'-RÅDATA_KVARTAL-'!$A$4:$W$43,8)&gt;0,VLOOKUP(CONCATENATE($B16," ",$C16),'-RÅDATA_KVARTAL-'!$A$4:$W$43,8),"")</f>
        <v>37.994216580347739</v>
      </c>
      <c r="F16" s="109"/>
      <c r="G16" s="109"/>
      <c r="H16" s="179">
        <f>IF(VLOOKUP(CONCATENATE($B16," ",$C16),'-RÅDATA_KVARTAL-'!$A$4:$W$43,9)&gt;0,VLOOKUP(CONCATENATE($B16," ",$C16),'-RÅDATA_KVARTAL-'!$A$4:$W$43,9),"")</f>
        <v>2244.2859781822144</v>
      </c>
      <c r="I16" s="109"/>
      <c r="J16" s="109"/>
      <c r="K16" s="179">
        <f>IF(VLOOKUP(CONCATENATE($B16," ",$C16),'-RÅDATA_KVARTAL-'!$A$4:$W$43,4)&gt;0,VLOOKUP(CONCATENATE($B16," ",$C16),'-RÅDATA_KVARTAL-'!$A$4:$W$43,4),"")</f>
        <v>14910.837099844139</v>
      </c>
      <c r="L16" s="109"/>
      <c r="M16" s="109"/>
      <c r="N16" s="179">
        <f>IF(VLOOKUP(CONCATENATE($B16," ",$C16),'-RÅDATA_KVARTAL-'!$A$4:$W$43,6)&gt;0,VLOOKUP(CONCATENATE($B16," ",$C16),'-RÅDATA_KVARTAL-'!$A$4:$W$43,6),"")</f>
        <v>8240.0610998441389</v>
      </c>
      <c r="O16" s="109"/>
      <c r="P16" s="109"/>
      <c r="Q16" s="179" t="s">
        <v>52</v>
      </c>
      <c r="R16" s="109"/>
      <c r="S16" s="179" t="s">
        <v>52</v>
      </c>
      <c r="T16" s="109"/>
      <c r="U16" s="109"/>
      <c r="V16" s="179" t="s">
        <v>52</v>
      </c>
      <c r="W16" s="109"/>
      <c r="X16" s="179" t="s">
        <v>52</v>
      </c>
      <c r="Y16" s="109"/>
      <c r="Z16" s="109"/>
      <c r="AA16" s="179">
        <f>IF(VLOOKUP(CONCATENATE($B16," ",$C16),'-RÅDATA_KVARTAL-'!$A$4:$W$43,5)&gt;0,VLOOKUP(CONCATENATE($B16," ",$C16),'-RÅDATA_KVARTAL-'!$A$4:$W$43,5),"")</f>
        <v>5137.8423183079785</v>
      </c>
      <c r="AB16" s="109"/>
      <c r="AC16" s="109"/>
      <c r="AD16" s="179">
        <f>IF(VLOOKUP(CONCATENATE($B16," ",$C16),'-RÅDATA_KVARTAL-'!$A$4:$W$43,7)&gt;0,VLOOKUP(CONCATENATE($B16," ",$C16),'-RÅDATA_KVARTAL-'!$A$4:$W$43,7),"")</f>
        <v>4076.3203183079786</v>
      </c>
      <c r="AE16" s="105"/>
      <c r="AF16" s="105"/>
      <c r="AG16" s="179" t="s">
        <v>52</v>
      </c>
      <c r="AH16" s="109"/>
      <c r="AI16" s="179" t="s">
        <v>52</v>
      </c>
      <c r="AJ16" s="109"/>
      <c r="AK16" s="109"/>
      <c r="AL16" s="179" t="s">
        <v>52</v>
      </c>
      <c r="AM16" s="109"/>
      <c r="AN16" s="107" t="s">
        <v>52</v>
      </c>
      <c r="AO16" s="108"/>
      <c r="AR16" s="33"/>
    </row>
    <row r="17" spans="2:41" s="104" customFormat="1" ht="15" customHeight="1">
      <c r="B17" s="105">
        <v>2004</v>
      </c>
      <c r="C17" s="105" t="s">
        <v>0</v>
      </c>
      <c r="D17" s="109"/>
      <c r="E17" s="179">
        <f>IF(VLOOKUP(CONCATENATE($B17," ",$C17),'-RÅDATA_KVARTAL-'!$A$4:$W$43,8)&gt;0,VLOOKUP(CONCATENATE($B17," ",$C17),'-RÅDATA_KVARTAL-'!$A$4:$W$43,8),"")</f>
        <v>37.443936401372035</v>
      </c>
      <c r="F17" s="109"/>
      <c r="G17" s="109"/>
      <c r="H17" s="179">
        <f>IF(VLOOKUP(CONCATENATE($B17," ",$C17),'-RÅDATA_KVARTAL-'!$A$4:$W$43,9)&gt;0,VLOOKUP(CONCATENATE($B17," ",$C17),'-RÅDATA_KVARTAL-'!$A$4:$W$43,9),"")</f>
        <v>2181.3599702938559</v>
      </c>
      <c r="I17" s="109"/>
      <c r="J17" s="109"/>
      <c r="K17" s="179">
        <f>IF(VLOOKUP(CONCATENATE($B17," ",$C17),'-RÅDATA_KVARTAL-'!$A$4:$W$43,4)&gt;0,VLOOKUP(CONCATENATE($B17," ",$C17),'-RÅDATA_KVARTAL-'!$A$4:$W$43,4),"")</f>
        <v>14912.647291666666</v>
      </c>
      <c r="L17" s="109"/>
      <c r="M17" s="109"/>
      <c r="N17" s="179">
        <f>IF(VLOOKUP(CONCATENATE($B17," ",$C17),'-RÅDATA_KVARTAL-'!$A$4:$W$43,6)&gt;0,VLOOKUP(CONCATENATE($B17," ",$C17),'-RÅDATA_KVARTAL-'!$A$4:$W$43,6),"")</f>
        <v>8528.900291666665</v>
      </c>
      <c r="O17" s="109"/>
      <c r="P17" s="109"/>
      <c r="Q17" s="179" t="s">
        <v>52</v>
      </c>
      <c r="R17" s="109"/>
      <c r="S17" s="179" t="s">
        <v>52</v>
      </c>
      <c r="T17" s="109"/>
      <c r="U17" s="109"/>
      <c r="V17" s="179" t="s">
        <v>52</v>
      </c>
      <c r="W17" s="109"/>
      <c r="X17" s="179" t="s">
        <v>52</v>
      </c>
      <c r="Y17" s="109"/>
      <c r="Z17" s="109"/>
      <c r="AA17" s="179">
        <f>IF(VLOOKUP(CONCATENATE($B17," ",$C17),'-RÅDATA_KVARTAL-'!$A$4:$W$43,5)&gt;0,VLOOKUP(CONCATENATE($B17," ",$C17),'-RÅDATA_KVARTAL-'!$A$4:$W$43,5),"")</f>
        <v>5258.3284555</v>
      </c>
      <c r="AB17" s="109"/>
      <c r="AC17" s="109"/>
      <c r="AD17" s="179">
        <f>IF(VLOOKUP(CONCATENATE($B17," ",$C17),'-RÅDATA_KVARTAL-'!$A$4:$W$43,7)&gt;0,VLOOKUP(CONCATENATE($B17," ",$C17),'-RÅDATA_KVARTAL-'!$A$4:$W$43,7),"")</f>
        <v>4251.6334555000003</v>
      </c>
      <c r="AE17" s="105"/>
      <c r="AF17" s="105"/>
      <c r="AG17" s="179" t="s">
        <v>52</v>
      </c>
      <c r="AH17" s="109"/>
      <c r="AI17" s="179" t="s">
        <v>52</v>
      </c>
      <c r="AJ17" s="109"/>
      <c r="AK17" s="109"/>
      <c r="AL17" s="179" t="s">
        <v>52</v>
      </c>
      <c r="AM17" s="109"/>
      <c r="AN17" s="107" t="s">
        <v>52</v>
      </c>
      <c r="AO17" s="108"/>
    </row>
    <row r="18" spans="2:41" ht="10.5" customHeight="1">
      <c r="B18" s="105">
        <v>2004</v>
      </c>
      <c r="C18" s="105" t="s">
        <v>1</v>
      </c>
      <c r="D18" s="109"/>
      <c r="E18" s="179">
        <f>IF(VLOOKUP(CONCATENATE($B18," ",$C18),'-RÅDATA_KVARTAL-'!$A$4:$W$43,8)&gt;0,VLOOKUP(CONCATENATE($B18," ",$C18),'-RÅDATA_KVARTAL-'!$A$4:$W$43,8),"")</f>
        <v>36.213202736270681</v>
      </c>
      <c r="F18" s="109"/>
      <c r="G18" s="109"/>
      <c r="H18" s="179">
        <f>IF(VLOOKUP(CONCATENATE($B18," ",$C18),'-RÅDATA_KVARTAL-'!$A$4:$W$43,9)&gt;0,VLOOKUP(CONCATENATE($B18," ",$C18),'-RÅDATA_KVARTAL-'!$A$4:$W$43,9),"")</f>
        <v>2142.3485593410514</v>
      </c>
      <c r="I18" s="109"/>
      <c r="J18" s="109"/>
      <c r="K18" s="179">
        <f>IF(VLOOKUP(CONCATENATE($B18," ",$C18),'-RÅDATA_KVARTAL-'!$A$4:$W$43,4)&gt;0,VLOOKUP(CONCATENATE($B18," ",$C18),'-RÅDATA_KVARTAL-'!$A$4:$W$43,4),"")</f>
        <v>15141.326858333332</v>
      </c>
      <c r="L18" s="109"/>
      <c r="M18" s="109"/>
      <c r="N18" s="179">
        <f>IF(VLOOKUP(CONCATENATE($B18," ",$C18),'-RÅDATA_KVARTAL-'!$A$4:$W$43,6)&gt;0,VLOOKUP(CONCATENATE($B18," ",$C18),'-RÅDATA_KVARTAL-'!$A$4:$W$43,6),"")</f>
        <v>8372.0458583333311</v>
      </c>
      <c r="O18" s="109"/>
      <c r="P18" s="109"/>
      <c r="Q18" s="179" t="s">
        <v>52</v>
      </c>
      <c r="R18" s="109"/>
      <c r="S18" s="179" t="s">
        <v>52</v>
      </c>
      <c r="T18" s="109"/>
      <c r="U18" s="109"/>
      <c r="V18" s="179" t="s">
        <v>52</v>
      </c>
      <c r="W18" s="109"/>
      <c r="X18" s="179" t="s">
        <v>52</v>
      </c>
      <c r="Y18" s="109"/>
      <c r="Z18" s="109"/>
      <c r="AA18" s="179">
        <f>IF(VLOOKUP(CONCATENATE($B18," ",$C18),'-RÅDATA_KVARTAL-'!$A$4:$W$43,5)&gt;0,VLOOKUP(CONCATENATE($B18," ",$C18),'-RÅDATA_KVARTAL-'!$A$4:$W$43,5),"")</f>
        <v>5334.2020665000009</v>
      </c>
      <c r="AB18" s="109"/>
      <c r="AC18" s="109"/>
      <c r="AD18" s="179">
        <f>IF(VLOOKUP(CONCATENATE($B18," ",$C18),'-RÅDATA_KVARTAL-'!$A$4:$W$43,7)&gt;0,VLOOKUP(CONCATENATE($B18," ",$C18),'-RÅDATA_KVARTAL-'!$A$4:$W$43,7),"")</f>
        <v>4252.3310665000008</v>
      </c>
      <c r="AE18" s="105"/>
      <c r="AF18" s="105"/>
      <c r="AG18" s="179" t="s">
        <v>52</v>
      </c>
      <c r="AH18" s="109"/>
      <c r="AI18" s="179" t="s">
        <v>52</v>
      </c>
      <c r="AJ18" s="109"/>
      <c r="AK18" s="109"/>
      <c r="AL18" s="179" t="s">
        <v>52</v>
      </c>
      <c r="AM18" s="109"/>
      <c r="AN18" s="107" t="s">
        <v>52</v>
      </c>
      <c r="AO18" s="108"/>
    </row>
    <row r="19" spans="2:41" ht="10.5" customHeight="1">
      <c r="B19" s="105">
        <v>2004</v>
      </c>
      <c r="C19" s="105" t="s">
        <v>2</v>
      </c>
      <c r="D19" s="109"/>
      <c r="E19" s="179">
        <f>IF(VLOOKUP(CONCATENATE($B19," ",$C19),'-RÅDATA_KVARTAL-'!$A$4:$W$43,8)&gt;0,VLOOKUP(CONCATENATE($B19," ",$C19),'-RÅDATA_KVARTAL-'!$A$4:$W$43,8),"")</f>
        <v>33.678471049895521</v>
      </c>
      <c r="F19" s="109"/>
      <c r="G19" s="109"/>
      <c r="H19" s="179">
        <f>IF(VLOOKUP(CONCATENATE($B19," ",$C19),'-RÅDATA_KVARTAL-'!$A$4:$W$43,9)&gt;0,VLOOKUP(CONCATENATE($B19," ",$C19),'-RÅDATA_KVARTAL-'!$A$4:$W$43,9),"")</f>
        <v>2095.5097162047032</v>
      </c>
      <c r="I19" s="109"/>
      <c r="J19" s="109"/>
      <c r="K19" s="179">
        <f>IF(VLOOKUP(CONCATENATE($B19," ",$C19),'-RÅDATA_KVARTAL-'!$A$4:$W$43,4)&gt;0,VLOOKUP(CONCATENATE($B19," ",$C19),'-RÅDATA_KVARTAL-'!$A$4:$W$43,4),"")</f>
        <v>14589.495380555554</v>
      </c>
      <c r="L19" s="109"/>
      <c r="M19" s="109"/>
      <c r="N19" s="179">
        <f>IF(VLOOKUP(CONCATENATE($B19," ",$C19),'-RÅDATA_KVARTAL-'!$A$4:$W$43,6)&gt;0,VLOOKUP(CONCATENATE($B19," ",$C19),'-RÅDATA_KVARTAL-'!$A$4:$W$43,6),"")</f>
        <v>7525.3003805555545</v>
      </c>
      <c r="O19" s="109"/>
      <c r="P19" s="109"/>
      <c r="Q19" s="179" t="s">
        <v>52</v>
      </c>
      <c r="R19" s="109"/>
      <c r="S19" s="179" t="s">
        <v>52</v>
      </c>
      <c r="T19" s="109"/>
      <c r="U19" s="109"/>
      <c r="V19" s="179" t="s">
        <v>52</v>
      </c>
      <c r="W19" s="109"/>
      <c r="X19" s="179" t="s">
        <v>52</v>
      </c>
      <c r="Y19" s="109"/>
      <c r="Z19" s="109"/>
      <c r="AA19" s="179">
        <f>IF(VLOOKUP(CONCATENATE($B19," ",$C19),'-RÅDATA_KVARTAL-'!$A$4:$W$43,5)&gt;0,VLOOKUP(CONCATENATE($B19," ",$C19),'-RÅDATA_KVARTAL-'!$A$4:$W$43,5),"")</f>
        <v>4894.1384195000001</v>
      </c>
      <c r="AB19" s="109"/>
      <c r="AC19" s="109"/>
      <c r="AD19" s="179">
        <f>IF(VLOOKUP(CONCATENATE($B19," ",$C19),'-RÅDATA_KVARTAL-'!$A$4:$W$43,7)&gt;0,VLOOKUP(CONCATENATE($B19," ",$C19),'-RÅDATA_KVARTAL-'!$A$4:$W$43,7),"")</f>
        <v>3769.8364195000004</v>
      </c>
      <c r="AE19" s="189"/>
      <c r="AF19" s="189"/>
      <c r="AG19" s="179" t="s">
        <v>52</v>
      </c>
      <c r="AH19" s="109"/>
      <c r="AI19" s="179" t="s">
        <v>52</v>
      </c>
      <c r="AJ19" s="109"/>
      <c r="AK19" s="109"/>
      <c r="AL19" s="179" t="s">
        <v>52</v>
      </c>
      <c r="AM19" s="109"/>
      <c r="AN19" s="107" t="s">
        <v>52</v>
      </c>
      <c r="AO19" s="108"/>
    </row>
    <row r="20" spans="2:41" ht="10.5" customHeight="1">
      <c r="B20" s="105">
        <v>2004</v>
      </c>
      <c r="C20" s="105" t="s">
        <v>3</v>
      </c>
      <c r="D20" s="109"/>
      <c r="E20" s="179">
        <f>IF(VLOOKUP(CONCATENATE($B20," ",$C20),'-RÅDATA_KVARTAL-'!$A$4:$W$43,8)&gt;0,VLOOKUP(CONCATENATE($B20," ",$C20),'-RÅDATA_KVARTAL-'!$A$4:$W$43,8),"")</f>
        <v>39.320489952493723</v>
      </c>
      <c r="F20" s="109"/>
      <c r="G20" s="109"/>
      <c r="H20" s="179">
        <f>IF(VLOOKUP(CONCATENATE($B20," ",$C20),'-RÅDATA_KVARTAL-'!$A$4:$W$43,9)&gt;0,VLOOKUP(CONCATENATE($B20," ",$C20),'-RÅDATA_KVARTAL-'!$A$4:$W$43,9),"")</f>
        <v>2238.6069268388255</v>
      </c>
      <c r="I20" s="109"/>
      <c r="J20" s="109"/>
      <c r="K20" s="179">
        <f>IF(VLOOKUP(CONCATENATE($B20," ",$C20),'-RÅDATA_KVARTAL-'!$A$4:$W$43,4)&gt;0,VLOOKUP(CONCATENATE($B20," ",$C20),'-RÅDATA_KVARTAL-'!$A$4:$W$43,4),"")</f>
        <v>15513.931469444446</v>
      </c>
      <c r="L20" s="109"/>
      <c r="M20" s="109"/>
      <c r="N20" s="179">
        <f>IF(VLOOKUP(CONCATENATE($B20," ",$C20),'-RÅDATA_KVARTAL-'!$A$4:$W$43,6)&gt;0,VLOOKUP(CONCATENATE($B20," ",$C20),'-RÅDATA_KVARTAL-'!$A$4:$W$43,6),"")</f>
        <v>8489.9284694444468</v>
      </c>
      <c r="O20" s="109"/>
      <c r="P20" s="109"/>
      <c r="Q20" s="179" t="s">
        <v>52</v>
      </c>
      <c r="R20" s="109"/>
      <c r="S20" s="179" t="s">
        <v>52</v>
      </c>
      <c r="T20" s="109"/>
      <c r="U20" s="109"/>
      <c r="V20" s="179" t="s">
        <v>52</v>
      </c>
      <c r="W20" s="109"/>
      <c r="X20" s="179" t="s">
        <v>52</v>
      </c>
      <c r="Y20" s="109"/>
      <c r="Z20" s="109"/>
      <c r="AA20" s="179">
        <f>IF(VLOOKUP(CONCATENATE($B20," ",$C20),'-RÅDATA_KVARTAL-'!$A$4:$W$43,5)&gt;0,VLOOKUP(CONCATENATE($B20," ",$C20),'-RÅDATA_KVARTAL-'!$A$4:$W$43,5),"")</f>
        <v>5369.5678365000003</v>
      </c>
      <c r="AB20" s="109"/>
      <c r="AC20" s="109"/>
      <c r="AD20" s="179">
        <f>IF(VLOOKUP(CONCATENATE($B20," ",$C20),'-RÅDATA_KVARTAL-'!$A$4:$W$43,7)&gt;0,VLOOKUP(CONCATENATE($B20," ",$C20),'-RÅDATA_KVARTAL-'!$A$4:$W$43,7),"")</f>
        <v>4271.6508365000009</v>
      </c>
      <c r="AE20" s="109"/>
      <c r="AF20" s="109"/>
      <c r="AG20" s="179" t="s">
        <v>52</v>
      </c>
      <c r="AH20" s="109"/>
      <c r="AI20" s="179" t="s">
        <v>52</v>
      </c>
      <c r="AJ20" s="109"/>
      <c r="AK20" s="109"/>
      <c r="AL20" s="179" t="s">
        <v>52</v>
      </c>
      <c r="AM20" s="109"/>
      <c r="AN20" s="107" t="s">
        <v>52</v>
      </c>
      <c r="AO20" s="108"/>
    </row>
    <row r="21" spans="2:41" s="104" customFormat="1" ht="15" customHeight="1">
      <c r="B21" s="105">
        <v>2005</v>
      </c>
      <c r="C21" s="105" t="s">
        <v>0</v>
      </c>
      <c r="D21" s="109"/>
      <c r="E21" s="179">
        <f>IF(VLOOKUP(CONCATENATE($B21," ",$C21),'-RÅDATA_KVARTAL-'!$A$4:$W$43,8)&gt;0,VLOOKUP(CONCATENATE($B21," ",$C21),'-RÅDATA_KVARTAL-'!$A$4:$W$43,8),"")</f>
        <v>37.529956203387982</v>
      </c>
      <c r="F21" s="109"/>
      <c r="G21" s="109"/>
      <c r="H21" s="179">
        <f>IF(VLOOKUP(CONCATENATE($B21," ",$C21),'-RÅDATA_KVARTAL-'!$A$4:$W$43,9)&gt;0,VLOOKUP(CONCATENATE($B21," ",$C21),'-RÅDATA_KVARTAL-'!$A$4:$W$43,9),"")</f>
        <v>2183.8944088423586</v>
      </c>
      <c r="I21" s="109"/>
      <c r="J21" s="109"/>
      <c r="K21" s="179">
        <f>IF(VLOOKUP(CONCATENATE($B21," ",$C21),'-RÅDATA_KVARTAL-'!$A$4:$W$43,4)&gt;0,VLOOKUP(CONCATENATE($B21," ",$C21),'-RÅDATA_KVARTAL-'!$A$4:$W$43,4),"")</f>
        <v>15694.44594074097</v>
      </c>
      <c r="L21" s="109">
        <v>1</v>
      </c>
      <c r="M21" s="109"/>
      <c r="N21" s="179">
        <f>IF(VLOOKUP(CONCATENATE($B21," ",$C21),'-RÅDATA_KVARTAL-'!$A$4:$W$43,6)&gt;0,VLOOKUP(CONCATENATE($B21," ",$C21),'-RÅDATA_KVARTAL-'!$A$4:$W$43,6),"")</f>
        <v>8470.0269377409713</v>
      </c>
      <c r="O21" s="109">
        <v>1</v>
      </c>
      <c r="P21" s="109"/>
      <c r="Q21" s="179" t="s">
        <v>52</v>
      </c>
      <c r="R21" s="109"/>
      <c r="S21" s="179" t="s">
        <v>52</v>
      </c>
      <c r="T21" s="109"/>
      <c r="U21" s="109"/>
      <c r="V21" s="179" t="s">
        <v>52</v>
      </c>
      <c r="W21" s="109"/>
      <c r="X21" s="179" t="s">
        <v>52</v>
      </c>
      <c r="Y21" s="109"/>
      <c r="Z21" s="109"/>
      <c r="AA21" s="179">
        <f>IF(VLOOKUP(CONCATENATE($B21," ",$C21),'-RÅDATA_KVARTAL-'!$A$4:$W$43,5)&gt;0,VLOOKUP(CONCATENATE($B21," ",$C21),'-RÅDATA_KVARTAL-'!$A$4:$W$43,5),"")</f>
        <v>5384.4600850757488</v>
      </c>
      <c r="AB21" s="109">
        <v>1</v>
      </c>
      <c r="AC21" s="109"/>
      <c r="AD21" s="179">
        <f>IF(VLOOKUP(CONCATENATE($B21," ",$C21),'-RÅDATA_KVARTAL-'!$A$4:$W$43,7)&gt;0,VLOOKUP(CONCATENATE($B21," ",$C21),'-RÅDATA_KVARTAL-'!$A$4:$W$43,7),"")</f>
        <v>4267.7100850757488</v>
      </c>
      <c r="AE21" s="109">
        <v>1</v>
      </c>
      <c r="AF21" s="109"/>
      <c r="AG21" s="179" t="s">
        <v>52</v>
      </c>
      <c r="AH21" s="109"/>
      <c r="AI21" s="179" t="s">
        <v>52</v>
      </c>
      <c r="AJ21" s="109"/>
      <c r="AK21" s="109"/>
      <c r="AL21" s="179" t="s">
        <v>52</v>
      </c>
      <c r="AM21" s="109"/>
      <c r="AN21" s="107" t="s">
        <v>52</v>
      </c>
      <c r="AO21" s="108"/>
    </row>
    <row r="22" spans="2:41" ht="10.5" customHeight="1">
      <c r="B22" s="105">
        <v>2005</v>
      </c>
      <c r="C22" s="105" t="s">
        <v>1</v>
      </c>
      <c r="D22" s="109"/>
      <c r="E22" s="179">
        <f>IF(VLOOKUP(CONCATENATE($B22," ",$C22),'-RÅDATA_KVARTAL-'!$A$4:$W$43,8)&gt;0,VLOOKUP(CONCATENATE($B22," ",$C22),'-RÅDATA_KVARTAL-'!$A$4:$W$43,8),"")</f>
        <v>37.135568619236651</v>
      </c>
      <c r="F22" s="109"/>
      <c r="G22" s="109"/>
      <c r="H22" s="179">
        <f>IF(VLOOKUP(CONCATENATE($B22," ",$C22),'-RÅDATA_KVARTAL-'!$A$4:$W$43,9)&gt;0,VLOOKUP(CONCATENATE($B22," ",$C22),'-RÅDATA_KVARTAL-'!$A$4:$W$43,9),"")</f>
        <v>2193.1142250241037</v>
      </c>
      <c r="I22" s="109"/>
      <c r="J22" s="109"/>
      <c r="K22" s="179">
        <f>IF(VLOOKUP(CONCATENATE($B22," ",$C22),'-RÅDATA_KVARTAL-'!$A$4:$W$43,4)&gt;0,VLOOKUP(CONCATENATE($B22," ",$C22),'-RÅDATA_KVARTAL-'!$A$4:$W$43,4),"")</f>
        <v>16046.068613738551</v>
      </c>
      <c r="L22" s="109"/>
      <c r="M22" s="109"/>
      <c r="N22" s="179">
        <f>IF(VLOOKUP(CONCATENATE($B22," ",$C22),'-RÅDATA_KVARTAL-'!$A$4:$W$43,6)&gt;0,VLOOKUP(CONCATENATE($B22," ",$C22),'-RÅDATA_KVARTAL-'!$A$4:$W$43,6),"")</f>
        <v>9184.6366107385511</v>
      </c>
      <c r="O22" s="109"/>
      <c r="P22" s="109"/>
      <c r="Q22" s="179" t="s">
        <v>52</v>
      </c>
      <c r="R22" s="109"/>
      <c r="S22" s="179" t="s">
        <v>52</v>
      </c>
      <c r="T22" s="109"/>
      <c r="U22" s="109"/>
      <c r="V22" s="179" t="s">
        <v>52</v>
      </c>
      <c r="W22" s="109"/>
      <c r="X22" s="179" t="s">
        <v>52</v>
      </c>
      <c r="Y22" s="109"/>
      <c r="Z22" s="109"/>
      <c r="AA22" s="179">
        <f>IF(VLOOKUP(CONCATENATE($B22," ",$C22),'-RÅDATA_KVARTAL-'!$A$4:$W$43,5)&gt;0,VLOOKUP(CONCATENATE($B22," ",$C22),'-RÅDATA_KVARTAL-'!$A$4:$W$43,5),"")</f>
        <v>5690.0784994496325</v>
      </c>
      <c r="AB22" s="109"/>
      <c r="AC22" s="109"/>
      <c r="AD22" s="179">
        <f>IF(VLOOKUP(CONCATENATE($B22," ",$C22),'-RÅDATA_KVARTAL-'!$A$4:$W$43,7)&gt;0,VLOOKUP(CONCATENATE($B22," ",$C22),'-RÅDATA_KVARTAL-'!$A$4:$W$43,7),"")</f>
        <v>4606.9444994496325</v>
      </c>
      <c r="AE22" s="109"/>
      <c r="AF22" s="109"/>
      <c r="AG22" s="179" t="s">
        <v>52</v>
      </c>
      <c r="AH22" s="109"/>
      <c r="AI22" s="179" t="s">
        <v>52</v>
      </c>
      <c r="AJ22" s="109"/>
      <c r="AK22" s="109"/>
      <c r="AL22" s="179" t="s">
        <v>52</v>
      </c>
      <c r="AM22" s="109"/>
      <c r="AN22" s="107" t="s">
        <v>52</v>
      </c>
      <c r="AO22" s="108"/>
    </row>
    <row r="23" spans="2:41" ht="10.5" customHeight="1">
      <c r="B23" s="105">
        <v>2005</v>
      </c>
      <c r="C23" s="105" t="s">
        <v>2</v>
      </c>
      <c r="D23" s="109"/>
      <c r="E23" s="179">
        <f>IF(VLOOKUP(CONCATENATE($B23," ",$C23),'-RÅDATA_KVARTAL-'!$A$4:$W$43,8)&gt;0,VLOOKUP(CONCATENATE($B23," ",$C23),'-RÅDATA_KVARTAL-'!$A$4:$W$43,8),"")</f>
        <v>34.782898913582251</v>
      </c>
      <c r="F23" s="109"/>
      <c r="G23" s="109"/>
      <c r="H23" s="179">
        <f>IF(VLOOKUP(CONCATENATE($B23," ",$C23),'-RÅDATA_KVARTAL-'!$A$4:$W$43,9)&gt;0,VLOOKUP(CONCATENATE($B23," ",$C23),'-RÅDATA_KVARTAL-'!$A$4:$W$43,9),"")</f>
        <v>2186.8733336151035</v>
      </c>
      <c r="I23" s="109"/>
      <c r="J23" s="109"/>
      <c r="K23" s="179">
        <f>IF(VLOOKUP(CONCATENATE($B23," ",$C23),'-RÅDATA_KVARTAL-'!$A$4:$W$43,4)&gt;0,VLOOKUP(CONCATENATE($B23," ",$C23),'-RÅDATA_KVARTAL-'!$A$4:$W$43,4),"")</f>
        <v>15373.798777224547</v>
      </c>
      <c r="L23" s="109"/>
      <c r="M23" s="109"/>
      <c r="N23" s="179">
        <f>IF(VLOOKUP(CONCATENATE($B23," ",$C23),'-RÅDATA_KVARTAL-'!$A$4:$W$43,6)&gt;0,VLOOKUP(CONCATENATE($B23," ",$C23),'-RÅDATA_KVARTAL-'!$A$4:$W$43,6),"")</f>
        <v>8531.9807742245466</v>
      </c>
      <c r="O23" s="109"/>
      <c r="P23" s="109"/>
      <c r="Q23" s="179" t="s">
        <v>52</v>
      </c>
      <c r="R23" s="109"/>
      <c r="S23" s="179" t="s">
        <v>52</v>
      </c>
      <c r="T23" s="109"/>
      <c r="U23" s="109"/>
      <c r="V23" s="179" t="s">
        <v>52</v>
      </c>
      <c r="W23" s="109"/>
      <c r="X23" s="179" t="s">
        <v>52</v>
      </c>
      <c r="Y23" s="109"/>
      <c r="Z23" s="109"/>
      <c r="AA23" s="179">
        <f>IF(VLOOKUP(CONCATENATE($B23," ",$C23),'-RÅDATA_KVARTAL-'!$A$4:$W$43,5)&gt;0,VLOOKUP(CONCATENATE($B23," ",$C23),'-RÅDATA_KVARTAL-'!$A$4:$W$43,5),"")</f>
        <v>5209.7977069948092</v>
      </c>
      <c r="AB23" s="109"/>
      <c r="AC23" s="109"/>
      <c r="AD23" s="179">
        <f>IF(VLOOKUP(CONCATENATE($B23," ",$C23),'-RÅDATA_KVARTAL-'!$A$4:$W$43,7)&gt;0,VLOOKUP(CONCATENATE($B23," ",$C23),'-RÅDATA_KVARTAL-'!$A$4:$W$43,7),"")</f>
        <v>4127.7707069948092</v>
      </c>
      <c r="AE23" s="109"/>
      <c r="AF23" s="109"/>
      <c r="AG23" s="179" t="s">
        <v>52</v>
      </c>
      <c r="AH23" s="109"/>
      <c r="AI23" s="179" t="s">
        <v>52</v>
      </c>
      <c r="AJ23" s="109"/>
      <c r="AK23" s="109"/>
      <c r="AL23" s="179" t="s">
        <v>52</v>
      </c>
      <c r="AM23" s="109"/>
      <c r="AN23" s="107" t="s">
        <v>52</v>
      </c>
      <c r="AO23" s="108"/>
    </row>
    <row r="24" spans="2:41" ht="10.5" customHeight="1">
      <c r="B24" s="105">
        <v>2005</v>
      </c>
      <c r="C24" s="105" t="s">
        <v>3</v>
      </c>
      <c r="D24" s="109"/>
      <c r="E24" s="179">
        <f>IF(VLOOKUP(CONCATENATE($B24," ",$C24),'-RÅDATA_KVARTAL-'!$A$4:$W$43,8)&gt;0,VLOOKUP(CONCATENATE($B24," ",$C24),'-RÅDATA_KVARTAL-'!$A$4:$W$43,8),"")</f>
        <v>40.648994110027672</v>
      </c>
      <c r="F24" s="109"/>
      <c r="G24" s="109"/>
      <c r="H24" s="179">
        <f>IF(VLOOKUP(CONCATENATE($B24," ",$C24),'-RÅDATA_KVARTAL-'!$A$4:$W$43,9)&gt;0,VLOOKUP(CONCATENATE($B24," ",$C24),'-RÅDATA_KVARTAL-'!$A$4:$W$43,9),"")</f>
        <v>2372.1584525184348</v>
      </c>
      <c r="I24" s="109"/>
      <c r="J24" s="109"/>
      <c r="K24" s="179">
        <f>IF(VLOOKUP(CONCATENATE($B24," ",$C24),'-RÅDATA_KVARTAL-'!$A$4:$W$43,4)&gt;0,VLOOKUP(CONCATENATE($B24," ",$C24),'-RÅDATA_KVARTAL-'!$A$4:$W$43,4),"")</f>
        <v>16083.450715115579</v>
      </c>
      <c r="L24" s="109"/>
      <c r="M24" s="109"/>
      <c r="N24" s="179">
        <f>IF(VLOOKUP(CONCATENATE($B24," ",$C24),'-RÅDATA_KVARTAL-'!$A$4:$W$43,6)&gt;0,VLOOKUP(CONCATENATE($B24," ",$C24),'-RÅDATA_KVARTAL-'!$A$4:$W$43,6),"")</f>
        <v>8717.6327121155791</v>
      </c>
      <c r="O24" s="109"/>
      <c r="P24" s="109"/>
      <c r="Q24" s="179" t="s">
        <v>52</v>
      </c>
      <c r="R24" s="109"/>
      <c r="S24" s="179" t="s">
        <v>52</v>
      </c>
      <c r="T24" s="109"/>
      <c r="U24" s="109"/>
      <c r="V24" s="179" t="s">
        <v>52</v>
      </c>
      <c r="W24" s="109"/>
      <c r="X24" s="179" t="s">
        <v>52</v>
      </c>
      <c r="Y24" s="109"/>
      <c r="Z24" s="109"/>
      <c r="AA24" s="179">
        <f>IF(VLOOKUP(CONCATENATE($B24," ",$C24),'-RÅDATA_KVARTAL-'!$A$4:$W$43,5)&gt;0,VLOOKUP(CONCATENATE($B24," ",$C24),'-RÅDATA_KVARTAL-'!$A$4:$W$43,5),"")</f>
        <v>5390.4641842539131</v>
      </c>
      <c r="AB24" s="109"/>
      <c r="AC24" s="109"/>
      <c r="AD24" s="179">
        <f>IF(VLOOKUP(CONCATENATE($B24," ",$C24),'-RÅDATA_KVARTAL-'!$A$4:$W$43,7)&gt;0,VLOOKUP(CONCATENATE($B24," ",$C24),'-RÅDATA_KVARTAL-'!$A$4:$W$43,7),"")</f>
        <v>4272.4841842539136</v>
      </c>
      <c r="AE24" s="109"/>
      <c r="AF24" s="109"/>
      <c r="AG24" s="179" t="s">
        <v>52</v>
      </c>
      <c r="AH24" s="109"/>
      <c r="AI24" s="179" t="s">
        <v>52</v>
      </c>
      <c r="AJ24" s="109"/>
      <c r="AK24" s="109"/>
      <c r="AL24" s="179" t="s">
        <v>52</v>
      </c>
      <c r="AM24" s="109"/>
      <c r="AN24" s="107" t="s">
        <v>52</v>
      </c>
      <c r="AO24" s="108"/>
    </row>
    <row r="25" spans="2:41" s="104" customFormat="1" ht="15" customHeight="1">
      <c r="B25" s="105">
        <v>2006</v>
      </c>
      <c r="C25" s="105" t="s">
        <v>0</v>
      </c>
      <c r="D25" s="109"/>
      <c r="E25" s="179">
        <f>IF(VLOOKUP(CONCATENATE($B25," ",$C25),'-RÅDATA_KVARTAL-'!$A$4:$W$43,8)&gt;0,VLOOKUP(CONCATENATE($B25," ",$C25),'-RÅDATA_KVARTAL-'!$A$4:$W$43,8),"")</f>
        <v>39.477660485007483</v>
      </c>
      <c r="F25" s="109"/>
      <c r="G25" s="109"/>
      <c r="H25" s="179">
        <f>IF(VLOOKUP(CONCATENATE($B25," ",$C25),'-RÅDATA_KVARTAL-'!$A$4:$W$43,9)&gt;0,VLOOKUP(CONCATENATE($B25," ",$C25),'-RÅDATA_KVARTAL-'!$A$4:$W$43,9),"")</f>
        <v>2330.0813791686346</v>
      </c>
      <c r="I25" s="109"/>
      <c r="J25" s="109"/>
      <c r="K25" s="179">
        <f>IF(VLOOKUP(CONCATENATE($B25," ",$C25),'-RÅDATA_KVARTAL-'!$A$4:$W$43,4)&gt;0,VLOOKUP(CONCATENATE($B25," ",$C25),'-RÅDATA_KVARTAL-'!$A$4:$W$43,4),"")</f>
        <v>16283.881621194932</v>
      </c>
      <c r="L25" s="109"/>
      <c r="M25" s="109"/>
      <c r="N25" s="179">
        <f>IF(VLOOKUP(CONCATENATE($B25," ",$C25),'-RÅDATA_KVARTAL-'!$A$4:$W$43,6)&gt;0,VLOOKUP(CONCATENATE($B25," ",$C25),'-RÅDATA_KVARTAL-'!$A$4:$W$43,6),"")</f>
        <v>9201.0296211949317</v>
      </c>
      <c r="O25" s="109"/>
      <c r="P25" s="109"/>
      <c r="Q25" s="179" t="s">
        <v>52</v>
      </c>
      <c r="R25" s="109"/>
      <c r="S25" s="179" t="s">
        <v>52</v>
      </c>
      <c r="T25" s="109"/>
      <c r="U25" s="109"/>
      <c r="V25" s="179" t="s">
        <v>52</v>
      </c>
      <c r="W25" s="109"/>
      <c r="X25" s="179" t="s">
        <v>52</v>
      </c>
      <c r="Y25" s="109"/>
      <c r="Z25" s="109"/>
      <c r="AA25" s="179">
        <f>IF(VLOOKUP(CONCATENATE($B25," ",$C25),'-RÅDATA_KVARTAL-'!$A$4:$W$43,5)&gt;0,VLOOKUP(CONCATENATE($B25," ",$C25),'-RÅDATA_KVARTAL-'!$A$4:$W$43,5),"")</f>
        <v>5623.3561604440829</v>
      </c>
      <c r="AB25" s="109"/>
      <c r="AC25" s="109"/>
      <c r="AD25" s="179">
        <f>IF(VLOOKUP(CONCATENATE($B25," ",$C25),'-RÅDATA_KVARTAL-'!$A$4:$W$43,7)&gt;0,VLOOKUP(CONCATENATE($B25," ",$C25),'-RÅDATA_KVARTAL-'!$A$4:$W$43,7),"")</f>
        <v>4527.764205444083</v>
      </c>
      <c r="AE25" s="109"/>
      <c r="AF25" s="109"/>
      <c r="AG25" s="179" t="s">
        <v>52</v>
      </c>
      <c r="AH25" s="109"/>
      <c r="AI25" s="179" t="s">
        <v>52</v>
      </c>
      <c r="AJ25" s="109"/>
      <c r="AK25" s="109"/>
      <c r="AL25" s="179" t="s">
        <v>52</v>
      </c>
      <c r="AM25" s="109"/>
      <c r="AN25" s="107" t="s">
        <v>52</v>
      </c>
      <c r="AO25" s="108"/>
    </row>
    <row r="26" spans="2:41" ht="10.5" customHeight="1">
      <c r="B26" s="105">
        <v>2006</v>
      </c>
      <c r="C26" s="105" t="s">
        <v>1</v>
      </c>
      <c r="D26" s="109"/>
      <c r="E26" s="179">
        <f>IF(VLOOKUP(CONCATENATE($B26," ",$C26),'-RÅDATA_KVARTAL-'!$A$4:$W$43,8)&gt;0,VLOOKUP(CONCATENATE($B26," ",$C26),'-RÅDATA_KVARTAL-'!$A$4:$W$43,8),"")</f>
        <v>38.518124533659282</v>
      </c>
      <c r="F26" s="109"/>
      <c r="G26" s="109"/>
      <c r="H26" s="179">
        <f>IF(VLOOKUP(CONCATENATE($B26," ",$C26),'-RÅDATA_KVARTAL-'!$A$4:$W$43,9)&gt;0,VLOOKUP(CONCATENATE($B26," ",$C26),'-RÅDATA_KVARTAL-'!$A$4:$W$43,9),"")</f>
        <v>2387.9481230906545</v>
      </c>
      <c r="I26" s="109"/>
      <c r="J26" s="109"/>
      <c r="K26" s="179">
        <f>IF(VLOOKUP(CONCATENATE($B26," ",$C26),'-RÅDATA_KVARTAL-'!$A$4:$W$43,4)&gt;0,VLOOKUP(CONCATENATE($B26," ",$C26),'-RÅDATA_KVARTAL-'!$A$4:$W$43,4),"")</f>
        <v>16296.543747523167</v>
      </c>
      <c r="L26" s="109"/>
      <c r="M26" s="109"/>
      <c r="N26" s="179">
        <f>IF(VLOOKUP(CONCATENATE($B26," ",$C26),'-RÅDATA_KVARTAL-'!$A$4:$W$43,6)&gt;0,VLOOKUP(CONCATENATE($B26," ",$C26),'-RÅDATA_KVARTAL-'!$A$4:$W$43,6),"")</f>
        <v>9209.4577475231672</v>
      </c>
      <c r="O26" s="109"/>
      <c r="P26" s="109"/>
      <c r="Q26" s="179" t="s">
        <v>52</v>
      </c>
      <c r="R26" s="109"/>
      <c r="S26" s="179" t="s">
        <v>52</v>
      </c>
      <c r="T26" s="109"/>
      <c r="U26" s="109"/>
      <c r="V26" s="179" t="s">
        <v>52</v>
      </c>
      <c r="W26" s="109"/>
      <c r="X26" s="179" t="s">
        <v>52</v>
      </c>
      <c r="Y26" s="109"/>
      <c r="Z26" s="109"/>
      <c r="AA26" s="179">
        <f>IF(VLOOKUP(CONCATENATE($B26," ",$C26),'-RÅDATA_KVARTAL-'!$A$4:$W$43,5)&gt;0,VLOOKUP(CONCATENATE($B26," ",$C26),'-RÅDATA_KVARTAL-'!$A$4:$W$43,5),"")</f>
        <v>5648.2722793199828</v>
      </c>
      <c r="AB26" s="109"/>
      <c r="AC26" s="109"/>
      <c r="AD26" s="179">
        <f>IF(VLOOKUP(CONCATENATE($B26," ",$C26),'-RÅDATA_KVARTAL-'!$A$4:$W$43,7)&gt;0,VLOOKUP(CONCATENATE($B26," ",$C26),'-RÅDATA_KVARTAL-'!$A$4:$W$43,7),"")</f>
        <v>4519.7164493199825</v>
      </c>
      <c r="AE26" s="109"/>
      <c r="AF26" s="109"/>
      <c r="AG26" s="179" t="s">
        <v>52</v>
      </c>
      <c r="AH26" s="109"/>
      <c r="AI26" s="179" t="s">
        <v>52</v>
      </c>
      <c r="AJ26" s="109"/>
      <c r="AK26" s="109"/>
      <c r="AL26" s="179" t="s">
        <v>52</v>
      </c>
      <c r="AM26" s="109"/>
      <c r="AN26" s="107" t="s">
        <v>52</v>
      </c>
      <c r="AO26" s="108"/>
    </row>
    <row r="27" spans="2:41" ht="10.5" customHeight="1">
      <c r="B27" s="105">
        <v>2006</v>
      </c>
      <c r="C27" s="105" t="s">
        <v>2</v>
      </c>
      <c r="D27" s="109"/>
      <c r="E27" s="179">
        <f>IF(VLOOKUP(CONCATENATE($B27," ",$C27),'-RÅDATA_KVARTAL-'!$A$4:$W$43,8)&gt;0,VLOOKUP(CONCATENATE($B27," ",$C27),'-RÅDATA_KVARTAL-'!$A$4:$W$43,8),"")</f>
        <v>36.802952466897722</v>
      </c>
      <c r="F27" s="109"/>
      <c r="G27" s="109"/>
      <c r="H27" s="179">
        <f>IF(VLOOKUP(CONCATENATE($B27," ",$C27),'-RÅDATA_KVARTAL-'!$A$4:$W$43,9)&gt;0,VLOOKUP(CONCATENATE($B27," ",$C27),'-RÅDATA_KVARTAL-'!$A$4:$W$43,9),"")</f>
        <v>2301.5300087100477</v>
      </c>
      <c r="I27" s="109"/>
      <c r="J27" s="109"/>
      <c r="K27" s="179">
        <f>IF(VLOOKUP(CONCATENATE($B27," ",$C27),'-RÅDATA_KVARTAL-'!$A$4:$W$43,4)&gt;0,VLOOKUP(CONCATENATE($B27," ",$C27),'-RÅDATA_KVARTAL-'!$A$4:$W$43,4),"")</f>
        <v>15835.93379325479</v>
      </c>
      <c r="L27" s="109"/>
      <c r="M27" s="109"/>
      <c r="N27" s="179">
        <f>IF(VLOOKUP(CONCATENATE($B27," ",$C27),'-RÅDATA_KVARTAL-'!$A$4:$W$43,6)&gt;0,VLOOKUP(CONCATENATE($B27," ",$C27),'-RÅDATA_KVARTAL-'!$A$4:$W$43,6),"")</f>
        <v>8494.16779325479</v>
      </c>
      <c r="O27" s="109"/>
      <c r="P27" s="109"/>
      <c r="Q27" s="179" t="s">
        <v>52</v>
      </c>
      <c r="R27" s="109"/>
      <c r="S27" s="179" t="s">
        <v>52</v>
      </c>
      <c r="T27" s="109"/>
      <c r="U27" s="109"/>
      <c r="V27" s="179" t="s">
        <v>52</v>
      </c>
      <c r="W27" s="109"/>
      <c r="X27" s="179" t="s">
        <v>52</v>
      </c>
      <c r="Y27" s="109"/>
      <c r="Z27" s="109"/>
      <c r="AA27" s="179">
        <f>IF(VLOOKUP(CONCATENATE($B27," ",$C27),'-RÅDATA_KVARTAL-'!$A$4:$W$43,5)&gt;0,VLOOKUP(CONCATENATE($B27," ",$C27),'-RÅDATA_KVARTAL-'!$A$4:$W$43,5),"")</f>
        <v>5363.3003007235984</v>
      </c>
      <c r="AB27" s="109"/>
      <c r="AC27" s="109"/>
      <c r="AD27" s="179">
        <f>IF(VLOOKUP(CONCATENATE($B27," ",$C27),'-RÅDATA_KVARTAL-'!$A$4:$W$43,7)&gt;0,VLOOKUP(CONCATENATE($B27," ",$C27),'-RÅDATA_KVARTAL-'!$A$4:$W$43,7),"")</f>
        <v>4197.3886627235988</v>
      </c>
      <c r="AE27" s="109"/>
      <c r="AF27" s="109"/>
      <c r="AG27" s="179" t="s">
        <v>52</v>
      </c>
      <c r="AH27" s="109"/>
      <c r="AI27" s="179" t="s">
        <v>52</v>
      </c>
      <c r="AJ27" s="109"/>
      <c r="AK27" s="109"/>
      <c r="AL27" s="179" t="s">
        <v>52</v>
      </c>
      <c r="AM27" s="109"/>
      <c r="AN27" s="107" t="s">
        <v>52</v>
      </c>
      <c r="AO27" s="108"/>
    </row>
    <row r="28" spans="2:41" ht="10.5" customHeight="1">
      <c r="B28" s="105">
        <v>2006</v>
      </c>
      <c r="C28" s="105" t="s">
        <v>3</v>
      </c>
      <c r="D28" s="109"/>
      <c r="E28" s="179">
        <f>IF(VLOOKUP(CONCATENATE($B28," ",$C28),'-RÅDATA_KVARTAL-'!$A$4:$W$43,8)&gt;0,VLOOKUP(CONCATENATE($B28," ",$C28),'-RÅDATA_KVARTAL-'!$A$4:$W$43,8),"")</f>
        <v>44.268271322302006</v>
      </c>
      <c r="F28" s="109"/>
      <c r="G28" s="109"/>
      <c r="H28" s="179">
        <f>IF(VLOOKUP(CONCATENATE($B28," ",$C28),'-RÅDATA_KVARTAL-'!$A$4:$W$43,9)&gt;0,VLOOKUP(CONCATENATE($B28," ",$C28),'-RÅDATA_KVARTAL-'!$A$4:$W$43,9),"")</f>
        <v>2597.2619801279666</v>
      </c>
      <c r="I28" s="109"/>
      <c r="J28" s="109"/>
      <c r="K28" s="179">
        <f>IF(VLOOKUP(CONCATENATE($B28," ",$C28),'-RÅDATA_KVARTAL-'!$A$4:$W$43,4)&gt;0,VLOOKUP(CONCATENATE($B28," ",$C28),'-RÅDATA_KVARTAL-'!$A$4:$W$43,4),"")</f>
        <v>16528.132078027091</v>
      </c>
      <c r="L28" s="109"/>
      <c r="M28" s="109"/>
      <c r="N28" s="179">
        <f>IF(VLOOKUP(CONCATENATE($B28," ",$C28),'-RÅDATA_KVARTAL-'!$A$4:$W$43,6)&gt;0,VLOOKUP(CONCATENATE($B28," ",$C28),'-RÅDATA_KVARTAL-'!$A$4:$W$43,6),"")</f>
        <v>9384.6630780270898</v>
      </c>
      <c r="O28" s="109"/>
      <c r="P28" s="109"/>
      <c r="Q28" s="179" t="s">
        <v>52</v>
      </c>
      <c r="R28" s="109"/>
      <c r="S28" s="179" t="s">
        <v>52</v>
      </c>
      <c r="T28" s="109"/>
      <c r="U28" s="109"/>
      <c r="V28" s="179" t="s">
        <v>52</v>
      </c>
      <c r="W28" s="109"/>
      <c r="X28" s="179" t="s">
        <v>52</v>
      </c>
      <c r="Y28" s="109"/>
      <c r="Z28" s="109"/>
      <c r="AA28" s="179">
        <f>IF(VLOOKUP(CONCATENATE($B28," ",$C28),'-RÅDATA_KVARTAL-'!$A$4:$W$43,5)&gt;0,VLOOKUP(CONCATENATE($B28," ",$C28),'-RÅDATA_KVARTAL-'!$A$4:$W$43,5),"")</f>
        <v>5636.4899886115463</v>
      </c>
      <c r="AB28" s="109"/>
      <c r="AC28" s="109"/>
      <c r="AD28" s="179">
        <f>IF(VLOOKUP(CONCATENATE($B28," ",$C28),'-RÅDATA_KVARTAL-'!$A$4:$W$43,7)&gt;0,VLOOKUP(CONCATENATE($B28," ",$C28),'-RÅDATA_KVARTAL-'!$A$4:$W$43,7),"")</f>
        <v>4507.8915786115467</v>
      </c>
      <c r="AE28" s="109"/>
      <c r="AF28" s="109"/>
      <c r="AG28" s="179" t="s">
        <v>52</v>
      </c>
      <c r="AH28" s="109"/>
      <c r="AI28" s="179" t="s">
        <v>52</v>
      </c>
      <c r="AJ28" s="109"/>
      <c r="AK28" s="109"/>
      <c r="AL28" s="179" t="s">
        <v>52</v>
      </c>
      <c r="AM28" s="109"/>
      <c r="AN28" s="107" t="s">
        <v>52</v>
      </c>
      <c r="AO28" s="108"/>
    </row>
    <row r="29" spans="2:41" s="104" customFormat="1" ht="15" customHeight="1">
      <c r="B29" s="105">
        <v>2007</v>
      </c>
      <c r="C29" s="105" t="s">
        <v>0</v>
      </c>
      <c r="D29" s="109"/>
      <c r="E29" s="179">
        <f>IF(VLOOKUP(CONCATENATE($B29," ",$C29),'-RÅDATA_KVARTAL-'!$A$4:$W$43,8)&gt;0,VLOOKUP(CONCATENATE($B29," ",$C29),'-RÅDATA_KVARTAL-'!$A$4:$W$43,8),"")</f>
        <v>41.943025260861646</v>
      </c>
      <c r="F29" s="109"/>
      <c r="G29" s="109"/>
      <c r="H29" s="179">
        <f>IF(VLOOKUP(CONCATENATE($B29," ",$C29),'-RÅDATA_KVARTAL-'!$A$4:$W$43,9)&gt;0,VLOOKUP(CONCATENATE($B29," ",$C29),'-RÅDATA_KVARTAL-'!$A$4:$W$43,9),"")</f>
        <v>2485.1274971754478</v>
      </c>
      <c r="I29" s="109"/>
      <c r="J29" s="109"/>
      <c r="K29" s="179">
        <f>IF(VLOOKUP(CONCATENATE($B29," ",$C29),'-RÅDATA_KVARTAL-'!$A$4:$W$43,4)&gt;0,VLOOKUP(CONCATENATE($B29," ",$C29),'-RÅDATA_KVARTAL-'!$A$4:$W$43,4),"")</f>
        <v>16898.284716024711</v>
      </c>
      <c r="L29" s="109"/>
      <c r="M29" s="109"/>
      <c r="N29" s="179">
        <f>IF(VLOOKUP(CONCATENATE($B29," ",$C29),'-RÅDATA_KVARTAL-'!$A$4:$W$43,6)&gt;0,VLOOKUP(CONCATENATE($B29," ",$C29),'-RÅDATA_KVARTAL-'!$A$4:$W$43,6),"")</f>
        <v>9628.4457130247101</v>
      </c>
      <c r="O29" s="109"/>
      <c r="P29" s="109"/>
      <c r="Q29" s="179" t="s">
        <v>52</v>
      </c>
      <c r="R29" s="109"/>
      <c r="S29" s="179" t="s">
        <v>52</v>
      </c>
      <c r="T29" s="109"/>
      <c r="U29" s="109"/>
      <c r="V29" s="179" t="s">
        <v>52</v>
      </c>
      <c r="W29" s="109"/>
      <c r="X29" s="179">
        <f>IF(VLOOKUP(CONCATENATE($B29," ",$C29),'-RÅDATA_KVARTAL-'!$A$4:$W$43,12)&gt;0,VLOOKUP(CONCATENATE($B29," ",$C29),'-RÅDATA_KVARTAL-'!$A$4:$W$43,12),"")</f>
        <v>8720.6268753839286</v>
      </c>
      <c r="Y29" s="109"/>
      <c r="Z29" s="109"/>
      <c r="AA29" s="179">
        <f>IF(VLOOKUP(CONCATENATE($B29," ",$C29),'-RÅDATA_KVARTAL-'!$A$4:$W$43,5)&gt;0,VLOOKUP(CONCATENATE($B29," ",$C29),'-RÅDATA_KVARTAL-'!$A$4:$W$43,5),"")</f>
        <v>5811.7885941092954</v>
      </c>
      <c r="AB29" s="109"/>
      <c r="AC29" s="109"/>
      <c r="AD29" s="179">
        <f>IF(VLOOKUP(CONCATENATE($B29," ",$C29),'-RÅDATA_KVARTAL-'!$A$4:$W$43,7)&gt;0,VLOOKUP(CONCATENATE($B29," ",$C29),'-RÅDATA_KVARTAL-'!$A$4:$W$43,7),"")</f>
        <v>4704.699152109295</v>
      </c>
      <c r="AE29" s="109"/>
      <c r="AF29" s="109"/>
      <c r="AG29" s="179" t="s">
        <v>52</v>
      </c>
      <c r="AH29" s="109"/>
      <c r="AI29" s="179" t="s">
        <v>52</v>
      </c>
      <c r="AJ29" s="109"/>
      <c r="AK29" s="109"/>
      <c r="AL29" s="179" t="s">
        <v>52</v>
      </c>
      <c r="AM29" s="109"/>
      <c r="AN29" s="107">
        <f>IF(VLOOKUP(CONCATENATE($B29," ",$C29),'-RÅDATA_KVARTAL-'!$A$4:$W$43,13)&gt;0,VLOOKUP(CONCATENATE($B29," ",$C29),'-RÅDATA_KVARTAL-'!$A$4:$W$43,13),"")</f>
        <v>5204.9891914295185</v>
      </c>
      <c r="AO29" s="108"/>
    </row>
    <row r="30" spans="2:41" ht="10.5" customHeight="1">
      <c r="B30" s="105">
        <v>2007</v>
      </c>
      <c r="C30" s="105" t="s">
        <v>1</v>
      </c>
      <c r="D30" s="109"/>
      <c r="E30" s="179">
        <f>IF(VLOOKUP(CONCATENATE($B30," ",$C30),'-RÅDATA_KVARTAL-'!$A$4:$W$43,8)&gt;0,VLOOKUP(CONCATENATE($B30," ",$C30),'-RÅDATA_KVARTAL-'!$A$4:$W$43,8),"")</f>
        <v>41.3130755530267</v>
      </c>
      <c r="F30" s="109"/>
      <c r="G30" s="109"/>
      <c r="H30" s="179">
        <f>IF(VLOOKUP(CONCATENATE($B30," ",$C30),'-RÅDATA_KVARTAL-'!$A$4:$W$43,9)&gt;0,VLOOKUP(CONCATENATE($B30," ",$C30),'-RÅDATA_KVARTAL-'!$A$4:$W$43,9),"")</f>
        <v>2592.0895641715711</v>
      </c>
      <c r="I30" s="109"/>
      <c r="J30" s="109"/>
      <c r="K30" s="179">
        <f>IF(VLOOKUP(CONCATENATE($B30," ",$C30),'-RÅDATA_KVARTAL-'!$A$4:$W$43,4)&gt;0,VLOOKUP(CONCATENATE($B30," ",$C30),'-RÅDATA_KVARTAL-'!$A$4:$W$43,4),"")</f>
        <v>16908.728612983479</v>
      </c>
      <c r="L30" s="109"/>
      <c r="M30" s="109"/>
      <c r="N30" s="179">
        <f>IF(VLOOKUP(CONCATENATE($B30," ",$C30),'-RÅDATA_KVARTAL-'!$A$4:$W$43,6)&gt;0,VLOOKUP(CONCATENATE($B30," ",$C30),'-RÅDATA_KVARTAL-'!$A$4:$W$43,6),"")</f>
        <v>9647.5646099834776</v>
      </c>
      <c r="O30" s="109"/>
      <c r="P30" s="109"/>
      <c r="Q30" s="179" t="s">
        <v>52</v>
      </c>
      <c r="R30" s="109"/>
      <c r="S30" s="179" t="s">
        <v>52</v>
      </c>
      <c r="T30" s="109"/>
      <c r="U30" s="109"/>
      <c r="V30" s="179" t="s">
        <v>52</v>
      </c>
      <c r="W30" s="109"/>
      <c r="X30" s="179" t="str">
        <f>IF(VLOOKUP(CONCATENATE($B30," ",$C30),'-RÅDATA_KVARTAL-'!$A$4:$W$43,12)&gt;0,VLOOKUP(CONCATENATE($B30," ",$C30),'-RÅDATA_KVARTAL-'!$A$4:$W$43,12),"")</f>
        <v/>
      </c>
      <c r="Y30" s="109"/>
      <c r="Z30" s="109"/>
      <c r="AA30" s="179">
        <f>IF(VLOOKUP(CONCATENATE($B30," ",$C30),'-RÅDATA_KVARTAL-'!$A$4:$W$43,5)&gt;0,VLOOKUP(CONCATENATE($B30," ",$C30),'-RÅDATA_KVARTAL-'!$A$4:$W$43,5),"")</f>
        <v>5897.2288876263337</v>
      </c>
      <c r="AB30" s="109"/>
      <c r="AC30" s="109"/>
      <c r="AD30" s="179">
        <f>IF(VLOOKUP(CONCATENATE($B30," ",$C30),'-RÅDATA_KVARTAL-'!$A$4:$W$43,7)&gt;0,VLOOKUP(CONCATENATE($B30," ",$C30),'-RÅDATA_KVARTAL-'!$A$4:$W$43,7),"")</f>
        <v>4775.3225286263332</v>
      </c>
      <c r="AE30" s="109"/>
      <c r="AF30" s="109"/>
      <c r="AG30" s="179" t="s">
        <v>52</v>
      </c>
      <c r="AH30" s="109"/>
      <c r="AI30" s="179" t="s">
        <v>52</v>
      </c>
      <c r="AJ30" s="109"/>
      <c r="AK30" s="109"/>
      <c r="AL30" s="179" t="s">
        <v>52</v>
      </c>
      <c r="AM30" s="109"/>
      <c r="AN30" s="107" t="str">
        <f>IF(VLOOKUP(CONCATENATE($B30," ",$C30),'-RÅDATA_KVARTAL-'!$A$4:$W$43,13)&gt;0,VLOOKUP(CONCATENATE($B30," ",$C30),'-RÅDATA_KVARTAL-'!$A$4:$W$43,13),"")</f>
        <v/>
      </c>
      <c r="AO30" s="108"/>
    </row>
    <row r="31" spans="2:41" ht="10.5" customHeight="1">
      <c r="B31" s="105">
        <v>2007</v>
      </c>
      <c r="C31" s="105" t="s">
        <v>2</v>
      </c>
      <c r="D31" s="109"/>
      <c r="E31" s="179">
        <f>IF(VLOOKUP(CONCATENATE($B31," ",$C31),'-RÅDATA_KVARTAL-'!$A$4:$W$43,8)&gt;0,VLOOKUP(CONCATENATE($B31," ",$C31),'-RÅDATA_KVARTAL-'!$A$4:$W$43,8),"")</f>
        <v>39.218096407686438</v>
      </c>
      <c r="F31" s="109"/>
      <c r="G31" s="109"/>
      <c r="H31" s="179">
        <f>IF(VLOOKUP(CONCATENATE($B31," ",$C31),'-RÅDATA_KVARTAL-'!$A$4:$W$43,9)&gt;0,VLOOKUP(CONCATENATE($B31," ",$C31),'-RÅDATA_KVARTAL-'!$A$4:$W$43,9),"")</f>
        <v>2467.1833387338543</v>
      </c>
      <c r="I31" s="109"/>
      <c r="J31" s="109"/>
      <c r="K31" s="179">
        <f>IF(VLOOKUP(CONCATENATE($B31," ",$C31),'-RÅDATA_KVARTAL-'!$A$4:$W$43,4)&gt;0,VLOOKUP(CONCATENATE($B31," ",$C31),'-RÅDATA_KVARTAL-'!$A$4:$W$43,4),"")</f>
        <v>16669.976185862193</v>
      </c>
      <c r="L31" s="109"/>
      <c r="M31" s="109"/>
      <c r="N31" s="179">
        <f>IF(VLOOKUP(CONCATENATE($B31," ",$C31),'-RÅDATA_KVARTAL-'!$A$4:$W$43,6)&gt;0,VLOOKUP(CONCATENATE($B31," ",$C31),'-RÅDATA_KVARTAL-'!$A$4:$W$43,6),"")</f>
        <v>8816.1101828621941</v>
      </c>
      <c r="O31" s="109"/>
      <c r="P31" s="109"/>
      <c r="Q31" s="179" t="s">
        <v>52</v>
      </c>
      <c r="R31" s="109"/>
      <c r="S31" s="179" t="s">
        <v>52</v>
      </c>
      <c r="T31" s="109"/>
      <c r="U31" s="109"/>
      <c r="V31" s="179" t="s">
        <v>52</v>
      </c>
      <c r="W31" s="109"/>
      <c r="X31" s="179" t="str">
        <f>IF(VLOOKUP(CONCATENATE($B31," ",$C31),'-RÅDATA_KVARTAL-'!$A$4:$W$43,12)&gt;0,VLOOKUP(CONCATENATE($B31," ",$C31),'-RÅDATA_KVARTAL-'!$A$4:$W$43,12),"")</f>
        <v/>
      </c>
      <c r="Y31" s="109"/>
      <c r="Z31" s="109"/>
      <c r="AA31" s="179">
        <f>IF(VLOOKUP(CONCATENATE($B31," ",$C31),'-RÅDATA_KVARTAL-'!$A$4:$W$43,5)&gt;0,VLOOKUP(CONCATENATE($B31," ",$C31),'-RÅDATA_KVARTAL-'!$A$4:$W$43,5),"")</f>
        <v>5488.0439303101239</v>
      </c>
      <c r="AB31" s="109"/>
      <c r="AC31" s="109"/>
      <c r="AD31" s="179">
        <f>IF(VLOOKUP(CONCATENATE($B31," ",$C31),'-RÅDATA_KVARTAL-'!$A$4:$W$43,7)&gt;0,VLOOKUP(CONCATENATE($B31," ",$C31),'-RÅDATA_KVARTAL-'!$A$4:$W$43,7),"")</f>
        <v>4276.7768633101241</v>
      </c>
      <c r="AE31" s="109"/>
      <c r="AF31" s="109"/>
      <c r="AG31" s="179" t="s">
        <v>52</v>
      </c>
      <c r="AH31" s="109"/>
      <c r="AI31" s="179" t="s">
        <v>52</v>
      </c>
      <c r="AJ31" s="109"/>
      <c r="AK31" s="109"/>
      <c r="AL31" s="179" t="s">
        <v>52</v>
      </c>
      <c r="AM31" s="109"/>
      <c r="AN31" s="107" t="str">
        <f>IF(VLOOKUP(CONCATENATE($B31," ",$C31),'-RÅDATA_KVARTAL-'!$A$4:$W$43,13)&gt;0,VLOOKUP(CONCATENATE($B31," ",$C31),'-RÅDATA_KVARTAL-'!$A$4:$W$43,13),"")</f>
        <v/>
      </c>
      <c r="AO31" s="108"/>
    </row>
    <row r="32" spans="2:41" ht="10.5" customHeight="1">
      <c r="B32" s="105">
        <v>2007</v>
      </c>
      <c r="C32" s="105" t="s">
        <v>3</v>
      </c>
      <c r="D32" s="109"/>
      <c r="E32" s="179">
        <f>IF(VLOOKUP(CONCATENATE($B32," ",$C32),'-RÅDATA_KVARTAL-'!$A$4:$W$43,8)&gt;0,VLOOKUP(CONCATENATE($B32," ",$C32),'-RÅDATA_KVARTAL-'!$A$4:$W$43,8),"")</f>
        <v>46.593639516547228</v>
      </c>
      <c r="F32" s="109"/>
      <c r="G32" s="109"/>
      <c r="H32" s="179">
        <f>IF(VLOOKUP(CONCATENATE($B32," ",$C32),'-RÅDATA_KVARTAL-'!$A$4:$W$43,9)&gt;0,VLOOKUP(CONCATENATE($B32," ",$C32),'-RÅDATA_KVARTAL-'!$A$4:$W$43,9),"")</f>
        <v>2716.1405999191265</v>
      </c>
      <c r="I32" s="109"/>
      <c r="J32" s="109"/>
      <c r="K32" s="179">
        <f>IF(VLOOKUP(CONCATENATE($B32," ",$C32),'-RÅDATA_KVARTAL-'!$A$4:$W$43,4)&gt;0,VLOOKUP(CONCATENATE($B32," ",$C32),'-RÅDATA_KVARTAL-'!$A$4:$W$43,4),"")</f>
        <v>17331.600372513549</v>
      </c>
      <c r="L32" s="109"/>
      <c r="M32" s="109"/>
      <c r="N32" s="179">
        <f>IF(VLOOKUP(CONCATENATE($B32," ",$C32),'-RÅDATA_KVARTAL-'!$A$4:$W$43,6)&gt;0,VLOOKUP(CONCATENATE($B32," ",$C32),'-RÅDATA_KVARTAL-'!$A$4:$W$43,6),"")</f>
        <v>9792.2693695135495</v>
      </c>
      <c r="O32" s="109"/>
      <c r="P32" s="109"/>
      <c r="Q32" s="179" t="s">
        <v>52</v>
      </c>
      <c r="R32" s="109"/>
      <c r="S32" s="179" t="s">
        <v>52</v>
      </c>
      <c r="T32" s="109"/>
      <c r="U32" s="109"/>
      <c r="V32" s="179" t="s">
        <v>52</v>
      </c>
      <c r="W32" s="109"/>
      <c r="X32" s="179" t="str">
        <f>IF(VLOOKUP(CONCATENATE($B32," ",$C32),'-RÅDATA_KVARTAL-'!$A$4:$W$43,12)&gt;0,VLOOKUP(CONCATENATE($B32," ",$C32),'-RÅDATA_KVARTAL-'!$A$4:$W$43,12),"")</f>
        <v/>
      </c>
      <c r="Y32" s="109"/>
      <c r="Z32" s="109"/>
      <c r="AA32" s="179">
        <f>IF(VLOOKUP(CONCATENATE($B32," ",$C32),'-RÅDATA_KVARTAL-'!$A$4:$W$43,5)&gt;0,VLOOKUP(CONCATENATE($B32," ",$C32),'-RÅDATA_KVARTAL-'!$A$4:$W$43,5),"")</f>
        <v>6053.2462123837677</v>
      </c>
      <c r="AB32" s="109"/>
      <c r="AC32" s="109"/>
      <c r="AD32" s="179">
        <f>IF(VLOOKUP(CONCATENATE($B32," ",$C32),'-RÅDATA_KVARTAL-'!$A$4:$W$43,7)&gt;0,VLOOKUP(CONCATENATE($B32," ",$C32),'-RÅDATA_KVARTAL-'!$A$4:$W$43,7),"")</f>
        <v>4891.3766683837675</v>
      </c>
      <c r="AE32" s="105"/>
      <c r="AF32" s="105"/>
      <c r="AG32" s="179" t="s">
        <v>52</v>
      </c>
      <c r="AH32" s="109"/>
      <c r="AI32" s="179" t="s">
        <v>52</v>
      </c>
      <c r="AJ32" s="109"/>
      <c r="AK32" s="109"/>
      <c r="AL32" s="179" t="s">
        <v>52</v>
      </c>
      <c r="AM32" s="105"/>
      <c r="AN32" s="107" t="str">
        <f>IF(VLOOKUP(CONCATENATE($B32," ",$C32),'-RÅDATA_KVARTAL-'!$A$4:$W$43,13)&gt;0,VLOOKUP(CONCATENATE($B32," ",$C32),'-RÅDATA_KVARTAL-'!$A$4:$W$43,13),"")</f>
        <v/>
      </c>
      <c r="AO32" s="110"/>
    </row>
    <row r="33" spans="2:41" s="104" customFormat="1" ht="15" customHeight="1">
      <c r="B33" s="105">
        <v>2008</v>
      </c>
      <c r="C33" s="105" t="s">
        <v>0</v>
      </c>
      <c r="D33" s="109"/>
      <c r="E33" s="179">
        <f>IF(VLOOKUP(CONCATENATE($B33," ",$C33),'-RÅDATA_KVARTAL-'!$A$4:$W$43,8)&gt;0,VLOOKUP(CONCATENATE($B33," ",$C33),'-RÅDATA_KVARTAL-'!$A$4:$W$43,8),"")</f>
        <v>44.745374446044949</v>
      </c>
      <c r="F33" s="109"/>
      <c r="G33" s="109"/>
      <c r="H33" s="179">
        <f>IF(VLOOKUP(CONCATENATE($B33," ",$C33),'-RÅDATA_KVARTAL-'!$A$4:$W$43,9)&gt;0,VLOOKUP(CONCATENATE($B33," ",$C33),'-RÅDATA_KVARTAL-'!$A$4:$W$43,9),"")</f>
        <v>2698.6431116496665</v>
      </c>
      <c r="I33" s="109"/>
      <c r="J33" s="109"/>
      <c r="K33" s="179">
        <f>IF(VLOOKUP(CONCATENATE($B33," ",$C33),'-RÅDATA_KVARTAL-'!$A$4:$W$43,4)&gt;0,VLOOKUP(CONCATENATE($B33," ",$C33),'-RÅDATA_KVARTAL-'!$A$4:$W$43,4),"")</f>
        <v>16925.227258079009</v>
      </c>
      <c r="L33" s="109"/>
      <c r="M33" s="109"/>
      <c r="N33" s="179">
        <f>IF(VLOOKUP(CONCATENATE($B33," ",$C33),'-RÅDATA_KVARTAL-'!$A$4:$W$43,6)&gt;0,VLOOKUP(CONCATENATE($B33," ",$C33),'-RÅDATA_KVARTAL-'!$A$4:$W$43,6),"")</f>
        <v>10040.865729512891</v>
      </c>
      <c r="O33" s="109"/>
      <c r="P33" s="109"/>
      <c r="Q33" s="179">
        <f>IF(VLOOKUP(CONCATENATE($B33," ",$C33),'-RÅDATA_KVARTAL-'!$A$4:$W$43,14)&gt;0,VLOOKUP(CONCATENATE($B33," ",$C33),'-RÅDATA_KVARTAL-'!$A$4:$W$43,14),"")</f>
        <v>11097.759770964145</v>
      </c>
      <c r="R33" s="109"/>
      <c r="S33" s="179">
        <f>IF(VLOOKUP(CONCATENATE($B33," ",$C33),'-RÅDATA_KVARTAL-'!$A$4:$W$43,16)&gt;0,VLOOKUP(CONCATENATE($B33," ",$C33),'-RÅDATA_KVARTAL-'!$A$4:$W$43,16),"")</f>
        <v>7658.6933974234953</v>
      </c>
      <c r="T33" s="109"/>
      <c r="U33" s="109"/>
      <c r="V33" s="179">
        <f>IF(VLOOKUP(CONCATENATE($B33," ",$C33),'-RÅDATA_KVARTAL-'!$A$4:$W$43,10)&gt;0,VLOOKUP(CONCATENATE($B33," ",$C33),'-RÅDATA_KVARTAL-'!$A$4:$W$43,10),"")</f>
        <v>5827.4674871148645</v>
      </c>
      <c r="W33" s="109"/>
      <c r="X33" s="179">
        <f>IF(VLOOKUP(CONCATENATE($B33," ",$C33),'-RÅDATA_KVARTAL-'!$A$4:$W$43,12)&gt;0,VLOOKUP(CONCATENATE($B33," ",$C33),'-RÅDATA_KVARTAL-'!$A$4:$W$43,12),"")</f>
        <v>2382.1723320893971</v>
      </c>
      <c r="Y33" s="109"/>
      <c r="Z33" s="109"/>
      <c r="AA33" s="179">
        <f>IF(VLOOKUP(CONCATENATE($B33," ",$C33),'-RÅDATA_KVARTAL-'!$A$4:$W$43,5)&gt;0,VLOOKUP(CONCATENATE($B33," ",$C33),'-RÅDATA_KVARTAL-'!$A$4:$W$43,5),"")</f>
        <v>6061.5228362342377</v>
      </c>
      <c r="AB33" s="109"/>
      <c r="AC33" s="109"/>
      <c r="AD33" s="179">
        <f>IF(VLOOKUP(CONCATENATE($B33," ",$C33),'-RÅDATA_KVARTAL-'!$A$4:$W$43,7)&gt;0,VLOOKUP(CONCATENATE($B33," ",$C33),'-RÅDATA_KVARTAL-'!$A$4:$W$43,7),"")</f>
        <v>4996.4267610419356</v>
      </c>
      <c r="AE33" s="109"/>
      <c r="AF33" s="109"/>
      <c r="AG33" s="179">
        <f>IF(VLOOKUP(CONCATENATE($B33," ",$C33),'-RÅDATA_KVARTAL-'!$A$4:$W$43,15)&gt;0,VLOOKUP(CONCATENATE($B33," ",$C33),'-RÅDATA_KVARTAL-'!$A$4:$W$43,15),"")</f>
        <v>4182.1497582334123</v>
      </c>
      <c r="AH33" s="105"/>
      <c r="AI33" s="179">
        <f>IF(VLOOKUP(CONCATENATE($B33," ",$C33),'-RÅDATA_KVARTAL-'!$A$4:$W$43,17)&gt;0,VLOOKUP(CONCATENATE($B33," ",$C33),'-RÅDATA_KVARTAL-'!$A$4:$W$43,17),"")</f>
        <v>3618.6475168905936</v>
      </c>
      <c r="AJ33" s="105"/>
      <c r="AK33" s="105"/>
      <c r="AL33" s="179">
        <f>IF(VLOOKUP(CONCATENATE($B33," ",$C33),'-RÅDATA_KVARTAL-'!$A$4:$W$43,11)&gt;0,VLOOKUP(CONCATENATE($B33," ",$C33),'-RÅDATA_KVARTAL-'!$A$4:$W$43,11),"")</f>
        <v>1879.373078000825</v>
      </c>
      <c r="AM33" s="105"/>
      <c r="AN33" s="107">
        <f>IF(VLOOKUP(CONCATENATE($B33," ",$C33),'-RÅDATA_KVARTAL-'!$A$4:$W$43,13)&gt;0,VLOOKUP(CONCATENATE($B33," ",$C33),'-RÅDATA_KVARTAL-'!$A$4:$W$43,13),"")</f>
        <v>1377.7792441513416</v>
      </c>
      <c r="AO33" s="110"/>
    </row>
    <row r="34" spans="2:41" ht="10.5" customHeight="1">
      <c r="B34" s="105">
        <v>2008</v>
      </c>
      <c r="C34" s="105" t="s">
        <v>1</v>
      </c>
      <c r="D34" s="109"/>
      <c r="E34" s="179">
        <f>IF(VLOOKUP(CONCATENATE($B34," ",$C34),'-RÅDATA_KVARTAL-'!$A$4:$W$43,8)&gt;0,VLOOKUP(CONCATENATE($B34," ",$C34),'-RÅDATA_KVARTAL-'!$A$4:$W$43,8),"")</f>
        <v>44.770592480080886</v>
      </c>
      <c r="F34" s="109"/>
      <c r="G34" s="109"/>
      <c r="H34" s="179">
        <f>IF(VLOOKUP(CONCATENATE($B34," ",$C34),'-RÅDATA_KVARTAL-'!$A$4:$W$43,9)&gt;0,VLOOKUP(CONCATENATE($B34," ",$C34),'-RÅDATA_KVARTAL-'!$A$4:$W$43,9),"")</f>
        <v>2815.8862508899983</v>
      </c>
      <c r="I34" s="109"/>
      <c r="J34" s="109"/>
      <c r="K34" s="179">
        <f>IF(VLOOKUP(CONCATENATE($B34," ",$C34),'-RÅDATA_KVARTAL-'!$A$4:$W$43,4)&gt;0,VLOOKUP(CONCATENATE($B34," ",$C34),'-RÅDATA_KVARTAL-'!$A$4:$W$43,4),"")</f>
        <v>16960.44884901982</v>
      </c>
      <c r="L34" s="109"/>
      <c r="M34" s="109"/>
      <c r="N34" s="179">
        <f>IF(VLOOKUP(CONCATENATE($B34," ",$C34),'-RÅDATA_KVARTAL-'!$A$4:$W$43,6)&gt;0,VLOOKUP(CONCATENATE($B34," ",$C34),'-RÅDATA_KVARTAL-'!$A$4:$W$43,6),"")</f>
        <v>9938.0600226268652</v>
      </c>
      <c r="O34" s="109"/>
      <c r="P34" s="109"/>
      <c r="Q34" s="179">
        <f>IF(VLOOKUP(CONCATENATE($B34," ",$C34),'-RÅDATA_KVARTAL-'!$A$4:$W$43,14)&gt;0,VLOOKUP(CONCATENATE($B34," ",$C34),'-RÅDATA_KVARTAL-'!$A$4:$W$43,14),"")</f>
        <v>11200.942614262847</v>
      </c>
      <c r="R34" s="109"/>
      <c r="S34" s="179">
        <f>IF(VLOOKUP(CONCATENATE($B34," ",$C34),'-RÅDATA_KVARTAL-'!$A$4:$W$43,16)&gt;0,VLOOKUP(CONCATENATE($B34," ",$C34),'-RÅDATA_KVARTAL-'!$A$4:$W$43,16),"")</f>
        <v>7487.8372910302132</v>
      </c>
      <c r="T34" s="109"/>
      <c r="U34" s="109"/>
      <c r="V34" s="179">
        <f>IF(VLOOKUP(CONCATENATE($B34," ",$C34),'-RÅDATA_KVARTAL-'!$A$4:$W$43,10)&gt;0,VLOOKUP(CONCATENATE($B34," ",$C34),'-RÅDATA_KVARTAL-'!$A$4:$W$43,10),"")</f>
        <v>5759.5062347569738</v>
      </c>
      <c r="W34" s="109"/>
      <c r="X34" s="179">
        <f>IF(VLOOKUP(CONCATENATE($B34," ",$C34),'-RÅDATA_KVARTAL-'!$A$4:$W$43,12)&gt;0,VLOOKUP(CONCATENATE($B34," ",$C34),'-RÅDATA_KVARTAL-'!$A$4:$W$43,12),"")</f>
        <v>2450.2227315966529</v>
      </c>
      <c r="Y34" s="109"/>
      <c r="Z34" s="109"/>
      <c r="AA34" s="179">
        <f>IF(VLOOKUP(CONCATENATE($B34," ",$C34),'-RÅDATA_KVARTAL-'!$A$4:$W$43,5)&gt;0,VLOOKUP(CONCATENATE($B34," ",$C34),'-RÅDATA_KVARTAL-'!$A$4:$W$43,5),"")</f>
        <v>6137.8661562813013</v>
      </c>
      <c r="AB34" s="109"/>
      <c r="AC34" s="109"/>
      <c r="AD34" s="179">
        <f>IF(VLOOKUP(CONCATENATE($B34," ",$C34),'-RÅDATA_KVARTAL-'!$A$4:$W$43,7)&gt;0,VLOOKUP(CONCATENATE($B34," ",$C34),'-RÅDATA_KVARTAL-'!$A$4:$W$43,7),"")</f>
        <v>5045.5668258167316</v>
      </c>
      <c r="AE34" s="109"/>
      <c r="AF34" s="109"/>
      <c r="AG34" s="179">
        <f>IF(VLOOKUP(CONCATENATE($B34," ",$C34),'-RÅDATA_KVARTAL-'!$A$4:$W$43,15)&gt;0,VLOOKUP(CONCATENATE($B34," ",$C34),'-RÅDATA_KVARTAL-'!$A$4:$W$43,15),"")</f>
        <v>4257.6742036431697</v>
      </c>
      <c r="AH34" s="105"/>
      <c r="AI34" s="179">
        <f>IF(VLOOKUP(CONCATENATE($B34," ",$C34),'-RÅDATA_KVARTAL-'!$A$4:$W$43,17)&gt;0,VLOOKUP(CONCATENATE($B34," ",$C34),'-RÅDATA_KVARTAL-'!$A$4:$W$43,17),"")</f>
        <v>3631.9970253851907</v>
      </c>
      <c r="AJ34" s="105"/>
      <c r="AK34" s="105"/>
      <c r="AL34" s="179">
        <f>IF(VLOOKUP(CONCATENATE($B34," ",$C34),'-RÅDATA_KVARTAL-'!$A$4:$W$43,11)&gt;0,VLOOKUP(CONCATENATE($B34," ",$C34),'-RÅDATA_KVARTAL-'!$A$4:$W$43,11),"")</f>
        <v>1880.1919526381316</v>
      </c>
      <c r="AM34" s="105"/>
      <c r="AN34" s="107">
        <f>IF(VLOOKUP(CONCATENATE($B34," ",$C34),'-RÅDATA_KVARTAL-'!$A$4:$W$43,13)&gt;0,VLOOKUP(CONCATENATE($B34," ",$C34),'-RÅDATA_KVARTAL-'!$A$4:$W$43,13),"")</f>
        <v>1413.5698004315404</v>
      </c>
      <c r="AO34" s="110"/>
    </row>
    <row r="35" spans="2:41" ht="10.5" customHeight="1">
      <c r="B35" s="105">
        <v>2008</v>
      </c>
      <c r="C35" s="105" t="s">
        <v>2</v>
      </c>
      <c r="D35" s="109"/>
      <c r="E35" s="179">
        <f>IF(VLOOKUP(CONCATENATE($B35," ",$C35),'-RÅDATA_KVARTAL-'!$A$4:$W$43,8)&gt;0,VLOOKUP(CONCATENATE($B35," ",$C35),'-RÅDATA_KVARTAL-'!$A$4:$W$43,8),"")</f>
        <v>42.388919550586138</v>
      </c>
      <c r="F35" s="109"/>
      <c r="G35" s="109"/>
      <c r="H35" s="179">
        <f>IF(VLOOKUP(CONCATENATE($B35," ",$C35),'-RÅDATA_KVARTAL-'!$A$4:$W$43,9)&gt;0,VLOOKUP(CONCATENATE($B35," ",$C35),'-RÅDATA_KVARTAL-'!$A$4:$W$43,9),"")</f>
        <v>2704.2671071861892</v>
      </c>
      <c r="I35" s="109"/>
      <c r="J35" s="109"/>
      <c r="K35" s="179">
        <f>IF(VLOOKUP(CONCATENATE($B35," ",$C35),'-RÅDATA_KVARTAL-'!$A$4:$W$43,4)&gt;0,VLOOKUP(CONCATENATE($B35," ",$C35),'-RÅDATA_KVARTAL-'!$A$4:$W$43,4),"")</f>
        <v>16707.434765379403</v>
      </c>
      <c r="L35" s="109"/>
      <c r="M35" s="109"/>
      <c r="N35" s="179">
        <f>IF(VLOOKUP(CONCATENATE($B35," ",$C35),'-RÅDATA_KVARTAL-'!$A$4:$W$43,6)&gt;0,VLOOKUP(CONCATENATE($B35," ",$C35),'-RÅDATA_KVARTAL-'!$A$4:$W$43,6),"")</f>
        <v>9013.9132082487085</v>
      </c>
      <c r="O35" s="109"/>
      <c r="P35" s="109"/>
      <c r="Q35" s="179">
        <f>IF(VLOOKUP(CONCATENATE($B35," ",$C35),'-RÅDATA_KVARTAL-'!$A$4:$W$43,14)&gt;0,VLOOKUP(CONCATENATE($B35," ",$C35),'-RÅDATA_KVARTAL-'!$A$4:$W$43,14),"")</f>
        <v>10462.679979969958</v>
      </c>
      <c r="R35" s="109"/>
      <c r="S35" s="179">
        <f>IF(VLOOKUP(CONCATENATE($B35," ",$C35),'-RÅDATA_KVARTAL-'!$A$4:$W$43,16)&gt;0,VLOOKUP(CONCATENATE($B35," ",$C35),'-RÅDATA_KVARTAL-'!$A$4:$W$43,16),"")</f>
        <v>6866.5094382770485</v>
      </c>
      <c r="T35" s="109"/>
      <c r="U35" s="109"/>
      <c r="V35" s="179">
        <f>IF(VLOOKUP(CONCATENATE($B35," ",$C35),'-RÅDATA_KVARTAL-'!$A$4:$W$43,10)&gt;0,VLOOKUP(CONCATENATE($B35," ",$C35),'-RÅDATA_KVARTAL-'!$A$4:$W$43,10),"")</f>
        <v>6244.7547854094446</v>
      </c>
      <c r="W35" s="109"/>
      <c r="X35" s="179">
        <f>IF(VLOOKUP(CONCATENATE($B35," ",$C35),'-RÅDATA_KVARTAL-'!$A$4:$W$43,12)&gt;0,VLOOKUP(CONCATENATE($B35," ",$C35),'-RÅDATA_KVARTAL-'!$A$4:$W$43,12),"")</f>
        <v>2147.40376997166</v>
      </c>
      <c r="Y35" s="109"/>
      <c r="Z35" s="109"/>
      <c r="AA35" s="179">
        <f>IF(VLOOKUP(CONCATENATE($B35," ",$C35),'-RÅDATA_KVARTAL-'!$A$4:$W$43,5)&gt;0,VLOOKUP(CONCATENATE($B35," ",$C35),'-RÅDATA_KVARTAL-'!$A$4:$W$43,5),"")</f>
        <v>5666.7657331793753</v>
      </c>
      <c r="AB35" s="109"/>
      <c r="AC35" s="109"/>
      <c r="AD35" s="179">
        <f>IF(VLOOKUP(CONCATENATE($B35," ",$C35),'-RÅDATA_KVARTAL-'!$A$4:$W$43,7)&gt;0,VLOOKUP(CONCATENATE($B35," ",$C35),'-RÅDATA_KVARTAL-'!$A$4:$W$43,7),"")</f>
        <v>4458.6208667378251</v>
      </c>
      <c r="AE35" s="109"/>
      <c r="AF35" s="109"/>
      <c r="AG35" s="179">
        <f>IF(VLOOKUP(CONCATENATE($B35," ",$C35),'-RÅDATA_KVARTAL-'!$A$4:$W$43,15)&gt;0,VLOOKUP(CONCATENATE($B35," ",$C35),'-RÅDATA_KVARTAL-'!$A$4:$W$43,15),"")</f>
        <v>3834.944624525328</v>
      </c>
      <c r="AH35" s="105"/>
      <c r="AI35" s="179">
        <f>IF(VLOOKUP(CONCATENATE($B35," ",$C35),'-RÅDATA_KVARTAL-'!$A$4:$W$43,17)&gt;0,VLOOKUP(CONCATENATE($B35," ",$C35),'-RÅDATA_KVARTAL-'!$A$4:$W$43,17),"")</f>
        <v>3207.32967335579</v>
      </c>
      <c r="AJ35" s="105"/>
      <c r="AK35" s="105"/>
      <c r="AL35" s="179">
        <f>IF(VLOOKUP(CONCATENATE($B35," ",$C35),'-RÅDATA_KVARTAL-'!$A$4:$W$43,11)&gt;0,VLOOKUP(CONCATENATE($B35," ",$C35),'-RÅDATA_KVARTAL-'!$A$4:$W$43,11),"")</f>
        <v>1831.8211086540473</v>
      </c>
      <c r="AM35" s="105"/>
      <c r="AN35" s="107">
        <f>IF(VLOOKUP(CONCATENATE($B35," ",$C35),'-RÅDATA_KVARTAL-'!$A$4:$W$43,13)&gt;0,VLOOKUP(CONCATENATE($B35," ",$C35),'-RÅDATA_KVARTAL-'!$A$4:$W$43,13),"")</f>
        <v>1251.2911933820355</v>
      </c>
      <c r="AO35" s="110"/>
    </row>
    <row r="36" spans="2:41" ht="10.5" customHeight="1">
      <c r="B36" s="105">
        <v>2008</v>
      </c>
      <c r="C36" s="105" t="s">
        <v>3</v>
      </c>
      <c r="D36" s="109"/>
      <c r="E36" s="179">
        <f>IF(VLOOKUP(CONCATENATE($B36," ",$C36),'-RÅDATA_KVARTAL-'!$A$4:$W$43,8)&gt;0,VLOOKUP(CONCATENATE($B36," ",$C36),'-RÅDATA_KVARTAL-'!$A$4:$W$43,8),"")</f>
        <v>47.023636503405541</v>
      </c>
      <c r="F36" s="109"/>
      <c r="G36" s="109"/>
      <c r="H36" s="179">
        <f>IF(VLOOKUP(CONCATENATE($B36," ",$C36),'-RÅDATA_KVARTAL-'!$A$4:$W$43,9)&gt;0,VLOOKUP(CONCATENATE($B36," ",$C36),'-RÅDATA_KVARTAL-'!$A$4:$W$43,9),"")</f>
        <v>2927.4245302741465</v>
      </c>
      <c r="I36" s="109"/>
      <c r="J36" s="109"/>
      <c r="K36" s="190">
        <f>IF(VLOOKUP(CONCATENATE($B36," ",$C36),'-RÅDATA_KVARTAL-'!$A$4:$W$43,4)&gt;0,VLOOKUP(CONCATENATE($B36," ",$C36),'-RÅDATA_KVARTAL-'!$A$4:$W$43,4),"")</f>
        <v>15039.150636408423</v>
      </c>
      <c r="L36" s="109"/>
      <c r="M36" s="109"/>
      <c r="N36" s="190">
        <f>IF(VLOOKUP(CONCATENATE($B36," ",$C36),'-RÅDATA_KVARTAL-'!$A$4:$W$43,6)&gt;0,VLOOKUP(CONCATENATE($B36," ",$C36),'-RÅDATA_KVARTAL-'!$A$4:$W$43,6),"")</f>
        <v>8394.6655484981948</v>
      </c>
      <c r="O36" s="109"/>
      <c r="P36" s="109"/>
      <c r="Q36" s="179">
        <f>IF(VLOOKUP(CONCATENATE($B36," ",$C36),'-RÅDATA_KVARTAL-'!$A$4:$W$43,14)&gt;0,VLOOKUP(CONCATENATE($B36," ",$C36),'-RÅDATA_KVARTAL-'!$A$4:$W$43,14),"")</f>
        <v>9626.9402488030173</v>
      </c>
      <c r="R36" s="109"/>
      <c r="S36" s="179">
        <f>IF(VLOOKUP(CONCATENATE($B36," ",$C36),'-RÅDATA_KVARTAL-'!$A$4:$W$43,16)&gt;0,VLOOKUP(CONCATENATE($B36," ",$C36),'-RÅDATA_KVARTAL-'!$A$4:$W$43,16),"")</f>
        <v>6429.7504872692143</v>
      </c>
      <c r="T36" s="109"/>
      <c r="U36" s="109"/>
      <c r="V36" s="190">
        <f>IF(VLOOKUP(CONCATENATE($B36," ",$C36),'-RÅDATA_KVARTAL-'!$A$4:$W$43,10)&gt;0,VLOOKUP(CONCATENATE($B36," ",$C36),'-RÅDATA_KVARTAL-'!$A$4:$W$43,10),"")</f>
        <v>5412.2103876054052</v>
      </c>
      <c r="W36" s="109"/>
      <c r="X36" s="190">
        <f>IF(VLOOKUP(CONCATENATE($B36," ",$C36),'-RÅDATA_KVARTAL-'!$A$4:$W$43,12)&gt;0,VLOOKUP(CONCATENATE($B36," ",$C36),'-RÅDATA_KVARTAL-'!$A$4:$W$43,12),"")</f>
        <v>1964.9150612289795</v>
      </c>
      <c r="Y36" s="109"/>
      <c r="Z36" s="109"/>
      <c r="AA36" s="190">
        <f>IF(VLOOKUP(CONCATENATE($B36," ",$C36),'-RÅDATA_KVARTAL-'!$A$4:$W$43,5)&gt;0,VLOOKUP(CONCATENATE($B36," ",$C36),'-RÅDATA_KVARTAL-'!$A$4:$W$43,5),"")</f>
        <v>5057.6175585117235</v>
      </c>
      <c r="AB36" s="109"/>
      <c r="AC36" s="109"/>
      <c r="AD36" s="190">
        <f>IF(VLOOKUP(CONCATENATE($B36," ",$C36),'-RÅDATA_KVARTAL-'!$A$4:$W$43,7)&gt;0,VLOOKUP(CONCATENATE($B36," ",$C36),'-RÅDATA_KVARTAL-'!$A$4:$W$43,7),"")</f>
        <v>4059.828269610146</v>
      </c>
      <c r="AE36" s="109"/>
      <c r="AF36" s="109"/>
      <c r="AG36" s="179">
        <f>IF(VLOOKUP(CONCATENATE($B36," ",$C36),'-RÅDATA_KVARTAL-'!$A$4:$W$43,15)&gt;0,VLOOKUP(CONCATENATE($B36," ",$C36),'-RÅDATA_KVARTAL-'!$A$4:$W$43,15),"")</f>
        <v>3507.6899844162613</v>
      </c>
      <c r="AH36" s="105"/>
      <c r="AI36" s="179">
        <f>IF(VLOOKUP(CONCATENATE($B36," ",$C36),'-RÅDATA_KVARTAL-'!$A$4:$W$43,17)&gt;0,VLOOKUP(CONCATENATE($B36," ",$C36),'-RÅDATA_KVARTAL-'!$A$4:$W$43,17),"")</f>
        <v>2992.5099021865972</v>
      </c>
      <c r="AJ36" s="105"/>
      <c r="AK36" s="105"/>
      <c r="AL36" s="190">
        <f>IF(VLOOKUP(CONCATENATE($B36," ",$C36),'-RÅDATA_KVARTAL-'!$A$4:$W$43,11)&gt;0,VLOOKUP(CONCATENATE($B36," ",$C36),'-RÅDATA_KVARTAL-'!$A$4:$W$43,11),"")</f>
        <v>1549.9275740954622</v>
      </c>
      <c r="AM36" s="105"/>
      <c r="AN36" s="191">
        <f>IF(VLOOKUP(CONCATENATE($B36," ",$C36),'-RÅDATA_KVARTAL-'!$A$4:$W$43,13)&gt;0,VLOOKUP(CONCATENATE($B36," ",$C36),'-RÅDATA_KVARTAL-'!$A$4:$W$43,13),"")</f>
        <v>1067.3183674235488</v>
      </c>
      <c r="AO36" s="110"/>
    </row>
    <row r="37" spans="2:41" s="104" customFormat="1" ht="15" customHeight="1">
      <c r="B37" s="105">
        <v>2009</v>
      </c>
      <c r="C37" s="105" t="s">
        <v>0</v>
      </c>
      <c r="D37" s="109"/>
      <c r="E37" s="179">
        <f>IF(VLOOKUP(CONCATENATE($B37," ",$C37),'-RÅDATA_KVARTAL-'!$A$4:$W$43,8)&gt;0,VLOOKUP(CONCATENATE($B37," ",$C37),'-RÅDATA_KVARTAL-'!$A$4:$W$43,8),"")</f>
        <v>45.394447937076876</v>
      </c>
      <c r="F37" s="109"/>
      <c r="G37" s="109"/>
      <c r="H37" s="179">
        <f>IF(VLOOKUP(CONCATENATE($B37," ",$C37),'-RÅDATA_KVARTAL-'!$A$4:$W$43,9)&gt;0,VLOOKUP(CONCATENATE($B37," ",$C37),'-RÅDATA_KVARTAL-'!$A$4:$W$43,9),"")</f>
        <v>2808.643278702536</v>
      </c>
      <c r="I37" s="109"/>
      <c r="J37" s="109"/>
      <c r="K37" s="179">
        <f>IF(VLOOKUP(CONCATENATE($B37," ",$C37),'-RÅDATA_KVARTAL-'!$A$4:$W$43,4)&gt;0,VLOOKUP(CONCATENATE($B37," ",$C37),'-RÅDATA_KVARTAL-'!$A$4:$W$43,4),"")</f>
        <v>11778.683898519348</v>
      </c>
      <c r="L37" s="109">
        <v>2</v>
      </c>
      <c r="M37" s="109"/>
      <c r="N37" s="179">
        <f>IF(VLOOKUP(CONCATENATE($B37," ",$C37),'-RÅDATA_KVARTAL-'!$A$4:$W$43,6)&gt;0,VLOOKUP(CONCATENATE($B37," ",$C37),'-RÅDATA_KVARTAL-'!$A$4:$W$43,6),"")</f>
        <v>8182.7107826256488</v>
      </c>
      <c r="O37" s="109">
        <v>2</v>
      </c>
      <c r="P37" s="109"/>
      <c r="Q37" s="179">
        <f>IF(VLOOKUP(CONCATENATE($B37," ",$C37),'-RÅDATA_KVARTAL-'!$A$4:$W$43,14)&gt;0,VLOOKUP(CONCATENATE($B37," ",$C37),'-RÅDATA_KVARTAL-'!$A$4:$W$43,14),"")</f>
        <v>8031.0694655921307</v>
      </c>
      <c r="R37" s="109"/>
      <c r="S37" s="179">
        <f>IF(VLOOKUP(CONCATENATE($B37," ",$C37),'-RÅDATA_KVARTAL-'!$A$4:$W$43,16)&gt;0,VLOOKUP(CONCATENATE($B37," ",$C37),'-RÅDATA_KVARTAL-'!$A$4:$W$43,16),"")</f>
        <v>6145.0770681564572</v>
      </c>
      <c r="T37" s="109"/>
      <c r="U37" s="109"/>
      <c r="V37" s="179">
        <f>IF(VLOOKUP(CONCATENATE($B37," ",$C37),'-RÅDATA_KVARTAL-'!$A$4:$W$43,10)&gt;0,VLOOKUP(CONCATENATE($B37," ",$C37),'-RÅDATA_KVARTAL-'!$A$4:$W$43,10),"")</f>
        <v>3747.614432927217</v>
      </c>
      <c r="W37" s="109">
        <v>2</v>
      </c>
      <c r="X37" s="179">
        <f>IF(VLOOKUP(CONCATENATE($B37," ",$C37),'-RÅDATA_KVARTAL-'!$A$4:$W$43,12)&gt;0,VLOOKUP(CONCATENATE($B37," ",$C37),'-RÅDATA_KVARTAL-'!$A$4:$W$43,12),"")</f>
        <v>2037.6337144691913</v>
      </c>
      <c r="Y37" s="109">
        <v>2</v>
      </c>
      <c r="Z37" s="109"/>
      <c r="AA37" s="179">
        <f>IF(VLOOKUP(CONCATENATE($B37," ",$C37),'-RÅDATA_KVARTAL-'!$A$4:$W$43,5)&gt;0,VLOOKUP(CONCATENATE($B37," ",$C37),'-RÅDATA_KVARTAL-'!$A$4:$W$43,5),"")</f>
        <v>4537.6897476094427</v>
      </c>
      <c r="AB37" s="109">
        <v>2</v>
      </c>
      <c r="AC37" s="109"/>
      <c r="AD37" s="179">
        <f>IF(VLOOKUP(CONCATENATE($B37," ",$C37),'-RÅDATA_KVARTAL-'!$A$4:$W$43,7)&gt;0,VLOOKUP(CONCATENATE($B37," ",$C37),'-RÅDATA_KVARTAL-'!$A$4:$W$43,7),"")</f>
        <v>3991.2982775418591</v>
      </c>
      <c r="AE37" s="109">
        <v>2</v>
      </c>
      <c r="AF37" s="109"/>
      <c r="AG37" s="179">
        <f>IF(VLOOKUP(CONCATENATE($B37," ",$C37),'-RÅDATA_KVARTAL-'!$A$4:$W$43,15)&gt;0,VLOOKUP(CONCATENATE($B37," ",$C37),'-RÅDATA_KVARTAL-'!$A$4:$W$43,15),"")</f>
        <v>3091.4248232551354</v>
      </c>
      <c r="AH37" s="105"/>
      <c r="AI37" s="179">
        <f>IF(VLOOKUP(CONCATENATE($B37," ",$C37),'-RÅDATA_KVARTAL-'!$A$4:$W$43,17)&gt;0,VLOOKUP(CONCATENATE($B37," ",$C37),'-RÅDATA_KVARTAL-'!$A$4:$W$43,17),"")</f>
        <v>2790.0790649643172</v>
      </c>
      <c r="AJ37" s="105"/>
      <c r="AK37" s="105"/>
      <c r="AL37" s="179">
        <f>IF(VLOOKUP(CONCATENATE($B37," ",$C37),'-RÅDATA_KVARTAL-'!$A$4:$W$43,11)&gt;0,VLOOKUP(CONCATENATE($B37," ",$C37),'-RÅDATA_KVARTAL-'!$A$4:$W$43,11),"")</f>
        <v>1446.2649243543076</v>
      </c>
      <c r="AM37" s="109">
        <v>2</v>
      </c>
      <c r="AN37" s="107">
        <f>IF(VLOOKUP(CONCATENATE($B37," ",$C37),'-RÅDATA_KVARTAL-'!$A$4:$W$43,13)&gt;0,VLOOKUP(CONCATENATE($B37," ",$C37),'-RÅDATA_KVARTAL-'!$A$4:$W$43,13),"")</f>
        <v>1201.2192125775418</v>
      </c>
      <c r="AO37" s="109">
        <v>2</v>
      </c>
    </row>
    <row r="38" spans="2:41" ht="10.5" customHeight="1">
      <c r="B38" s="105">
        <v>2009</v>
      </c>
      <c r="C38" s="105" t="s">
        <v>1</v>
      </c>
      <c r="D38" s="109"/>
      <c r="E38" s="179">
        <f>IF(VLOOKUP(CONCATENATE($B38," ",$C38),'-RÅDATA_KVARTAL-'!$A$4:$W$43,8)&gt;0,VLOOKUP(CONCATENATE($B38," ",$C38),'-RÅDATA_KVARTAL-'!$A$4:$W$43,8),"")</f>
        <v>45.19996807638708</v>
      </c>
      <c r="F38" s="109"/>
      <c r="G38" s="109"/>
      <c r="H38" s="179">
        <f>IF(VLOOKUP(CONCATENATE($B38," ",$C38),'-RÅDATA_KVARTAL-'!$A$4:$W$43,9)&gt;0,VLOOKUP(CONCATENATE($B38," ",$C38),'-RÅDATA_KVARTAL-'!$A$4:$W$43,9),"")</f>
        <v>2837.9865368667047</v>
      </c>
      <c r="I38" s="109"/>
      <c r="J38" s="109"/>
      <c r="K38" s="179">
        <f>IF(VLOOKUP(CONCATENATE($B38," ",$C38),'-RÅDATA_KVARTAL-'!$A$4:$W$43,4)&gt;0,VLOOKUP(CONCATENATE($B38," ",$C38),'-RÅDATA_KVARTAL-'!$A$4:$W$43,4),"")</f>
        <v>12962.038339657431</v>
      </c>
      <c r="L38" s="109"/>
      <c r="M38" s="109"/>
      <c r="N38" s="179">
        <f>IF(VLOOKUP(CONCATENATE($B38," ",$C38),'-RÅDATA_KVARTAL-'!$A$4:$W$43,6)&gt;0,VLOOKUP(CONCATENATE($B38," ",$C38),'-RÅDATA_KVARTAL-'!$A$4:$W$43,6),"")</f>
        <v>8588.9032777382909</v>
      </c>
      <c r="O38" s="109"/>
      <c r="P38" s="109"/>
      <c r="Q38" s="179">
        <f>IF(VLOOKUP(CONCATENATE($B38," ",$C38),'-RÅDATA_KVARTAL-'!$A$4:$W$43,14)&gt;0,VLOOKUP(CONCATENATE($B38," ",$C38),'-RÅDATA_KVARTAL-'!$A$4:$W$43,14),"")</f>
        <v>8082.0692193192472</v>
      </c>
      <c r="R38" s="109"/>
      <c r="S38" s="179">
        <f>IF(VLOOKUP(CONCATENATE($B38," ",$C38),'-RÅDATA_KVARTAL-'!$A$4:$W$43,16)&gt;0,VLOOKUP(CONCATENATE($B38," ",$C38),'-RÅDATA_KVARTAL-'!$A$4:$W$43,16),"")</f>
        <v>6407.0267340247401</v>
      </c>
      <c r="T38" s="109"/>
      <c r="U38" s="109"/>
      <c r="V38" s="179">
        <f>IF(VLOOKUP(CONCATENATE($B38," ",$C38),'-RÅDATA_KVARTAL-'!$A$4:$W$43,10)&gt;0,VLOOKUP(CONCATENATE($B38," ",$C38),'-RÅDATA_KVARTAL-'!$A$4:$W$43,10),"")</f>
        <v>4879.9691203381835</v>
      </c>
      <c r="W38" s="109"/>
      <c r="X38" s="179">
        <f>IF(VLOOKUP(CONCATENATE($B38," ",$C38),'-RÅDATA_KVARTAL-'!$A$4:$W$43,12)&gt;0,VLOOKUP(CONCATENATE($B38," ",$C38),'-RÅDATA_KVARTAL-'!$A$4:$W$43,12),"")</f>
        <v>2181.8765437135507</v>
      </c>
      <c r="Y38" s="109"/>
      <c r="Z38" s="109"/>
      <c r="AA38" s="179">
        <f>IF(VLOOKUP(CONCATENATE($B38," ",$C38),'-RÅDATA_KVARTAL-'!$A$4:$W$43,5)&gt;0,VLOOKUP(CONCATENATE($B38," ",$C38),'-RÅDATA_KVARTAL-'!$A$4:$W$43,5),"")</f>
        <v>4972.8613513466344</v>
      </c>
      <c r="AB38" s="109"/>
      <c r="AC38" s="109"/>
      <c r="AD38" s="179">
        <f>IF(VLOOKUP(CONCATENATE($B38," ",$C38),'-RÅDATA_KVARTAL-'!$A$4:$W$43,7)&gt;0,VLOOKUP(CONCATENATE($B38," ",$C38),'-RÅDATA_KVARTAL-'!$A$4:$W$43,7),"")</f>
        <v>4285.38816461235</v>
      </c>
      <c r="AE38" s="109"/>
      <c r="AF38" s="109"/>
      <c r="AG38" s="179">
        <f>IF(VLOOKUP(CONCATENATE($B38," ",$C38),'-RÅDATA_KVARTAL-'!$A$4:$W$43,15)&gt;0,VLOOKUP(CONCATENATE($B38," ",$C38),'-RÅDATA_KVARTAL-'!$A$4:$W$43,15),"")</f>
        <v>3251.0409165965525</v>
      </c>
      <c r="AH38" s="105"/>
      <c r="AI38" s="179">
        <f>IF(VLOOKUP(CONCATENATE($B38," ",$C38),'-RÅDATA_KVARTAL-'!$A$4:$W$43,17)&gt;0,VLOOKUP(CONCATENATE($B38," ",$C38),'-RÅDATA_KVARTAL-'!$A$4:$W$43,17),"")</f>
        <v>2964.2226565850642</v>
      </c>
      <c r="AJ38" s="105"/>
      <c r="AK38" s="105"/>
      <c r="AL38" s="179">
        <f>IF(VLOOKUP(CONCATENATE($B38," ",$C38),'-RÅDATA_KVARTAL-'!$A$4:$W$43,11)&gt;0,VLOOKUP(CONCATENATE($B38," ",$C38),'-RÅDATA_KVARTAL-'!$A$4:$W$43,11),"")</f>
        <v>1721.8204347500819</v>
      </c>
      <c r="AM38" s="109"/>
      <c r="AN38" s="107">
        <f>IF(VLOOKUP(CONCATENATE($B38," ",$C38),'-RÅDATA_KVARTAL-'!$A$4:$W$43,13)&gt;0,VLOOKUP(CONCATENATE($B38," ",$C38),'-RÅDATA_KVARTAL-'!$A$4:$W$43,13),"")</f>
        <v>1321.1655080272863</v>
      </c>
      <c r="AO38" s="109"/>
    </row>
    <row r="39" spans="2:41" ht="10.5" customHeight="1">
      <c r="B39" s="105">
        <v>2009</v>
      </c>
      <c r="C39" s="105" t="s">
        <v>2</v>
      </c>
      <c r="D39" s="109"/>
      <c r="E39" s="179">
        <f>IF(VLOOKUP(CONCATENATE($B39," ",$C39),'-RÅDATA_KVARTAL-'!$A$4:$W$43,8)&gt;0,VLOOKUP(CONCATENATE($B39," ",$C39),'-RÅDATA_KVARTAL-'!$A$4:$W$43,8),"")</f>
        <v>41.639537733105861</v>
      </c>
      <c r="F39" s="109"/>
      <c r="G39" s="109"/>
      <c r="H39" s="179">
        <f>IF(VLOOKUP(CONCATENATE($B39," ",$C39),'-RÅDATA_KVARTAL-'!$A$4:$W$43,9)&gt;0,VLOOKUP(CONCATENATE($B39," ",$C39),'-RÅDATA_KVARTAL-'!$A$4:$W$43,9),"")</f>
        <v>2721.9442696199849</v>
      </c>
      <c r="I39" s="109"/>
      <c r="J39" s="109"/>
      <c r="K39" s="179">
        <f>IF(VLOOKUP(CONCATENATE($B39," ",$C39),'-RÅDATA_KVARTAL-'!$A$4:$W$43,4)&gt;0,VLOOKUP(CONCATENATE($B39," ",$C39),'-RÅDATA_KVARTAL-'!$A$4:$W$43,4),"")</f>
        <v>14105.132545509248</v>
      </c>
      <c r="L39" s="109"/>
      <c r="M39" s="109"/>
      <c r="N39" s="179">
        <f>IF(VLOOKUP(CONCATENATE($B39," ",$C39),'-RÅDATA_KVARTAL-'!$A$4:$W$43,6)&gt;0,VLOOKUP(CONCATENATE($B39," ",$C39),'-RÅDATA_KVARTAL-'!$A$4:$W$43,6),"")</f>
        <v>8331.6797792294856</v>
      </c>
      <c r="O39" s="109"/>
      <c r="P39" s="109"/>
      <c r="Q39" s="179">
        <f>IF(VLOOKUP(CONCATENATE($B39," ",$C39),'-RÅDATA_KVARTAL-'!$A$4:$W$43,14)&gt;0,VLOOKUP(CONCATENATE($B39," ",$C39),'-RÅDATA_KVARTAL-'!$A$4:$W$43,14),"")</f>
        <v>8093.0938219935761</v>
      </c>
      <c r="R39" s="109"/>
      <c r="S39" s="179">
        <f>IF(VLOOKUP(CONCATENATE($B39," ",$C39),'-RÅDATA_KVARTAL-'!$A$4:$W$43,16)&gt;0,VLOOKUP(CONCATENATE($B39," ",$C39),'-RÅDATA_KVARTAL-'!$A$4:$W$43,16),"")</f>
        <v>6042.5530765946196</v>
      </c>
      <c r="T39" s="109"/>
      <c r="U39" s="109"/>
      <c r="V39" s="179">
        <f>IF(VLOOKUP(CONCATENATE($B39," ",$C39),'-RÅDATA_KVARTAL-'!$A$4:$W$43,10)&gt;0,VLOOKUP(CONCATENATE($B39," ",$C39),'-RÅDATA_KVARTAL-'!$A$4:$W$43,10),"")</f>
        <v>6012.0387235156722</v>
      </c>
      <c r="W39" s="109"/>
      <c r="X39" s="179">
        <f>IF(VLOOKUP(CONCATENATE($B39," ",$C39),'-RÅDATA_KVARTAL-'!$A$4:$W$43,12)&gt;0,VLOOKUP(CONCATENATE($B39," ",$C39),'-RÅDATA_KVARTAL-'!$A$4:$W$43,12),"")</f>
        <v>2289.126702634866</v>
      </c>
      <c r="Y39" s="109"/>
      <c r="Z39" s="109"/>
      <c r="AA39" s="179">
        <f>IF(VLOOKUP(CONCATENATE($B39," ",$C39),'-RÅDATA_KVARTAL-'!$A$4:$W$43,5)&gt;0,VLOOKUP(CONCATENATE($B39," ",$C39),'-RÅDATA_KVARTAL-'!$A$4:$W$43,5),"")</f>
        <v>4962.9555961676715</v>
      </c>
      <c r="AB39" s="109"/>
      <c r="AC39" s="109"/>
      <c r="AD39" s="179">
        <f>IF(VLOOKUP(CONCATENATE($B39," ",$C39),'-RÅDATA_KVARTAL-'!$A$4:$W$43,7)&gt;0,VLOOKUP(CONCATENATE($B39," ",$C39),'-RÅDATA_KVARTAL-'!$A$4:$W$43,7),"")</f>
        <v>4048.3374063257602</v>
      </c>
      <c r="AE39" s="109"/>
      <c r="AF39" s="109"/>
      <c r="AG39" s="179">
        <f>IF(VLOOKUP(CONCATENATE($B39," ",$C39),'-RÅDATA_KVARTAL-'!$A$4:$W$43,15)&gt;0,VLOOKUP(CONCATENATE($B39," ",$C39),'-RÅDATA_KVARTAL-'!$A$4:$W$43,15),"")</f>
        <v>3024.7251117846881</v>
      </c>
      <c r="AH39" s="109"/>
      <c r="AI39" s="179">
        <f>IF(VLOOKUP(CONCATENATE($B39," ",$C39),'-RÅDATA_KVARTAL-'!$A$4:$W$43,17)&gt;0,VLOOKUP(CONCATENATE($B39," ",$C39),'-RÅDATA_KVARTAL-'!$A$4:$W$43,17),"")</f>
        <v>2677.6140459210951</v>
      </c>
      <c r="AJ39" s="109"/>
      <c r="AK39" s="109"/>
      <c r="AL39" s="179">
        <f>IF(VLOOKUP(CONCATENATE($B39," ",$C39),'-RÅDATA_KVARTAL-'!$A$4:$W$43,11)&gt;0,VLOOKUP(CONCATENATE($B39," ",$C39),'-RÅDATA_KVARTAL-'!$A$4:$W$43,11),"")</f>
        <v>1938.2304843829831</v>
      </c>
      <c r="AM39" s="109"/>
      <c r="AN39" s="107">
        <f>IF(VLOOKUP(CONCATENATE($B39," ",$C39),'-RÅDATA_KVARTAL-'!$A$4:$W$43,13)&gt;0,VLOOKUP(CONCATENATE($B39," ",$C39),'-RÅDATA_KVARTAL-'!$A$4:$W$43,13),"")</f>
        <v>1370.7233604046651</v>
      </c>
      <c r="AO39" s="109"/>
    </row>
    <row r="40" spans="2:41" ht="10.5" customHeight="1">
      <c r="B40" s="105">
        <v>2009</v>
      </c>
      <c r="C40" s="105" t="s">
        <v>3</v>
      </c>
      <c r="D40" s="109"/>
      <c r="E40" s="179">
        <f>IF(VLOOKUP(CONCATENATE($B40," ",$C40),'-RÅDATA_KVARTAL-'!$A$4:$W$43,8)&gt;0,VLOOKUP(CONCATENATE($B40," ",$C40),'-RÅDATA_KVARTAL-'!$A$4:$W$43,8),"")</f>
        <v>46.861242799638994</v>
      </c>
      <c r="F40" s="109"/>
      <c r="G40" s="109"/>
      <c r="H40" s="179">
        <f>IF(VLOOKUP(CONCATENATE($B40," ",$C40),'-RÅDATA_KVARTAL-'!$A$4:$W$43,9)&gt;0,VLOOKUP(CONCATENATE($B40," ",$C40),'-RÅDATA_KVARTAL-'!$A$4:$W$43,9),"")</f>
        <v>2952.7594028107756</v>
      </c>
      <c r="I40" s="109"/>
      <c r="J40" s="109"/>
      <c r="K40" s="179">
        <f>IF(VLOOKUP(CONCATENATE($B40," ",$C40),'-RÅDATA_KVARTAL-'!$A$4:$W$43,4)&gt;0,VLOOKUP(CONCATENATE($B40," ",$C40),'-RÅDATA_KVARTAL-'!$A$4:$W$43,4),"")</f>
        <v>17620.525794314002</v>
      </c>
      <c r="L40" s="109"/>
      <c r="M40" s="109"/>
      <c r="N40" s="179">
        <f>IF(VLOOKUP(CONCATENATE($B40," ",$C40),'-RÅDATA_KVARTAL-'!$A$4:$W$43,6)&gt;0,VLOOKUP(CONCATENATE($B40," ",$C40),'-RÅDATA_KVARTAL-'!$A$4:$W$43,6),"")</f>
        <v>9377.9897384066026</v>
      </c>
      <c r="O40" s="109"/>
      <c r="P40" s="109"/>
      <c r="Q40" s="179">
        <f>IF(VLOOKUP(CONCATENATE($B40," ",$C40),'-RÅDATA_KVARTAL-'!$A$4:$W$43,14)&gt;0,VLOOKUP(CONCATENATE($B40," ",$C40),'-RÅDATA_KVARTAL-'!$A$4:$W$43,14),"")</f>
        <v>10626.344878095082</v>
      </c>
      <c r="R40" s="109"/>
      <c r="S40" s="179">
        <f>IF(VLOOKUP(CONCATENATE($B40," ",$C40),'-RÅDATA_KVARTAL-'!$A$4:$W$43,16)&gt;0,VLOOKUP(CONCATENATE($B40," ",$C40),'-RÅDATA_KVARTAL-'!$A$4:$W$43,16),"")</f>
        <v>6934.7575062242158</v>
      </c>
      <c r="T40" s="109"/>
      <c r="U40" s="109"/>
      <c r="V40" s="179">
        <f>IF(VLOOKUP(CONCATENATE($B40," ",$C40),'-RÅDATA_KVARTAL-'!$A$4:$W$43,10)&gt;0,VLOOKUP(CONCATENATE($B40," ",$C40),'-RÅDATA_KVARTAL-'!$A$4:$W$43,10),"")</f>
        <v>6994.1809162189211</v>
      </c>
      <c r="W40" s="109"/>
      <c r="X40" s="179">
        <f>IF(VLOOKUP(CONCATENATE($B40," ",$C40),'-RÅDATA_KVARTAL-'!$A$4:$W$43,12)&gt;0,VLOOKUP(CONCATENATE($B40," ",$C40),'-RÅDATA_KVARTAL-'!$A$4:$W$43,12),"")</f>
        <v>2443.2322321823876</v>
      </c>
      <c r="Y40" s="109"/>
      <c r="Z40" s="109"/>
      <c r="AA40" s="179">
        <f>IF(VLOOKUP(CONCATENATE($B40," ",$C40),'-RÅDATA_KVARTAL-'!$A$4:$W$43,5)&gt;0,VLOOKUP(CONCATENATE($B40," ",$C40),'-RÅDATA_KVARTAL-'!$A$4:$W$43,5),"")</f>
        <v>5915.275988292834</v>
      </c>
      <c r="AB40" s="109"/>
      <c r="AC40" s="109"/>
      <c r="AD40" s="179">
        <f>IF(VLOOKUP(CONCATENATE($B40," ",$C40),'-RÅDATA_KVARTAL-'!$A$4:$W$43,7)&gt;0,VLOOKUP(CONCATENATE($B40," ",$C40),'-RÅDATA_KVARTAL-'!$A$4:$W$43,7),"")</f>
        <v>4647.3336721366131</v>
      </c>
      <c r="AE40" s="109"/>
      <c r="AF40" s="109"/>
      <c r="AG40" s="179">
        <f>IF(VLOOKUP(CONCATENATE($B40," ",$C40),'-RÅDATA_KVARTAL-'!$A$4:$W$43,15)&gt;0,VLOOKUP(CONCATENATE($B40," ",$C40),'-RÅDATA_KVARTAL-'!$A$4:$W$43,15),"")</f>
        <v>3808.9634397436216</v>
      </c>
      <c r="AH40" s="109"/>
      <c r="AI40" s="179">
        <f>IF(VLOOKUP(CONCATENATE($B40," ",$C40),'-RÅDATA_KVARTAL-'!$A$4:$W$43,17)&gt;0,VLOOKUP(CONCATENATE($B40," ",$C40),'-RÅDATA_KVARTAL-'!$A$4:$W$43,17),"")</f>
        <v>3196.0306850095217</v>
      </c>
      <c r="AJ40" s="109"/>
      <c r="AK40" s="109"/>
      <c r="AL40" s="179">
        <f>IF(VLOOKUP(CONCATENATE($B40," ",$C40),'-RÅDATA_KVARTAL-'!$A$4:$W$43,11)&gt;0,VLOOKUP(CONCATENATE($B40," ",$C40),'-RÅDATA_KVARTAL-'!$A$4:$W$43,11),"")</f>
        <v>2106.3125485492124</v>
      </c>
      <c r="AM40" s="109"/>
      <c r="AN40" s="107">
        <f>IF(VLOOKUP(CONCATENATE($B40," ",$C40),'-RÅDATA_KVARTAL-'!$A$4:$W$43,13)&gt;0,VLOOKUP(CONCATENATE($B40," ",$C40),'-RÅDATA_KVARTAL-'!$A$4:$W$43,13),"")</f>
        <v>1451.3029871270919</v>
      </c>
      <c r="AO40" s="109"/>
    </row>
    <row r="41" spans="2:41" s="104" customFormat="1" ht="15" customHeight="1">
      <c r="B41" s="105">
        <v>2010</v>
      </c>
      <c r="C41" s="105" t="s">
        <v>0</v>
      </c>
      <c r="D41" s="109"/>
      <c r="E41" s="179">
        <f>IF(VLOOKUP(CONCATENATE($B41," ",$C41),'-RÅDATA_KVARTAL-'!$A$4:$W$43,8)&gt;0,VLOOKUP(CONCATENATE($B41," ",$C41),'-RÅDATA_KVARTAL-'!$A$4:$W$43,8),"")</f>
        <v>43.925039349061286</v>
      </c>
      <c r="F41" s="109"/>
      <c r="G41" s="109"/>
      <c r="H41" s="179">
        <f>IF(VLOOKUP(CONCATENATE($B41," ",$C41),'-RÅDATA_KVARTAL-'!$A$4:$W$43,9)&gt;0,VLOOKUP(CONCATENATE($B41," ",$C41),'-RÅDATA_KVARTAL-'!$A$4:$W$43,9),"")</f>
        <v>2664.4959439233849</v>
      </c>
      <c r="I41" s="109"/>
      <c r="J41" s="109"/>
      <c r="K41" s="179">
        <f>IF(VLOOKUP(CONCATENATE($B41," ",$C41),'-RÅDATA_KVARTAL-'!$A$4:$W$43,4)&gt;0,VLOOKUP(CONCATENATE($B41," ",$C41),'-RÅDATA_KVARTAL-'!$A$4:$W$43,4),"")</f>
        <v>16220.875784524556</v>
      </c>
      <c r="L41" s="109"/>
      <c r="M41" s="109"/>
      <c r="N41" s="179">
        <f>IF(VLOOKUP(CONCATENATE($B41," ",$C41),'-RÅDATA_KVARTAL-'!$A$4:$W$43,6)&gt;0,VLOOKUP(CONCATENATE($B41," ",$C41),'-RÅDATA_KVARTAL-'!$A$4:$W$43,6),"")</f>
        <v>9066.7017845245573</v>
      </c>
      <c r="O41" s="109"/>
      <c r="P41" s="109"/>
      <c r="Q41" s="179">
        <f>IF(VLOOKUP(CONCATENATE($B41," ",$C41),'-RÅDATA_KVARTAL-'!$A$4:$W$43,14)&gt;0,VLOOKUP(CONCATENATE($B41," ",$C41),'-RÅDATA_KVARTAL-'!$A$4:$W$43,14),"")</f>
        <v>9846.2508838755584</v>
      </c>
      <c r="R41" s="109"/>
      <c r="S41" s="179">
        <f>IF(VLOOKUP(CONCATENATE($B41," ",$C41),'-RÅDATA_KVARTAL-'!$A$4:$W$43,16)&gt;0,VLOOKUP(CONCATENATE($B41," ",$C41),'-RÅDATA_KVARTAL-'!$A$4:$W$43,16),"")</f>
        <v>6700.1758838755586</v>
      </c>
      <c r="T41" s="109"/>
      <c r="U41" s="109"/>
      <c r="V41" s="179">
        <f>IF(VLOOKUP(CONCATENATE($B41," ",$C41),'-RÅDATA_KVARTAL-'!$A$4:$W$43,10)&gt;0,VLOOKUP(CONCATENATE($B41," ",$C41),'-RÅDATA_KVARTAL-'!$A$4:$W$43,10),"")</f>
        <v>6374.6249006489979</v>
      </c>
      <c r="W41" s="109"/>
      <c r="X41" s="179">
        <f>IF(VLOOKUP(CONCATENATE($B41," ",$C41),'-RÅDATA_KVARTAL-'!$A$4:$W$43,12)&gt;0,VLOOKUP(CONCATENATE($B41," ",$C41),'-RÅDATA_KVARTAL-'!$A$4:$W$43,12),"")</f>
        <v>2366.5259006489978</v>
      </c>
      <c r="Y41" s="109"/>
      <c r="Z41" s="109"/>
      <c r="AA41" s="179">
        <f>IF(VLOOKUP(CONCATENATE($B41," ",$C41),'-RÅDATA_KVARTAL-'!$A$4:$W$43,5)&gt;0,VLOOKUP(CONCATENATE($B41," ",$C41),'-RÅDATA_KVARTAL-'!$A$4:$W$43,5),"")</f>
        <v>5636.1222059135744</v>
      </c>
      <c r="AB41" s="109"/>
      <c r="AC41" s="109"/>
      <c r="AD41" s="179">
        <f>IF(VLOOKUP(CONCATENATE($B41," ",$C41),'-RÅDATA_KVARTAL-'!$A$4:$W$43,7)&gt;0,VLOOKUP(CONCATENATE($B41," ",$C41),'-RÅDATA_KVARTAL-'!$A$4:$W$43,7),"")</f>
        <v>4557.540031653657</v>
      </c>
      <c r="AE41" s="109"/>
      <c r="AF41" s="109"/>
      <c r="AG41" s="179">
        <f>IF(VLOOKUP(CONCATENATE($B41," ",$C41),'-RÅDATA_KVARTAL-'!$A$4:$W$43,15)&gt;0,VLOOKUP(CONCATENATE($B41," ",$C41),'-RÅDATA_KVARTAL-'!$A$4:$W$43,15),"")</f>
        <v>3603.1985186167544</v>
      </c>
      <c r="AH41" s="109"/>
      <c r="AI41" s="179">
        <f>IF(VLOOKUP(CONCATENATE($B41," ",$C41),'-RÅDATA_KVARTAL-'!$A$4:$W$43,17)&gt;0,VLOOKUP(CONCATENATE($B41," ",$C41),'-RÅDATA_KVARTAL-'!$A$4:$W$43,17),"")</f>
        <v>3087.4081468779787</v>
      </c>
      <c r="AJ41" s="109"/>
      <c r="AK41" s="109"/>
      <c r="AL41" s="179">
        <f>IF(VLOOKUP(CONCATENATE($B41," ",$C41),'-RÅDATA_KVARTAL-'!$A$4:$W$43,11)&gt;0,VLOOKUP(CONCATENATE($B41," ",$C41),'-RÅDATA_KVARTAL-'!$A$4:$W$43,11),"")</f>
        <v>2032.9236872968199</v>
      </c>
      <c r="AM41" s="109"/>
      <c r="AN41" s="107">
        <f>IF(VLOOKUP(CONCATENATE($B41," ",$C41),'-RÅDATA_KVARTAL-'!$A$4:$W$43,13)&gt;0,VLOOKUP(CONCATENATE($B41," ",$C41),'-RÅDATA_KVARTAL-'!$A$4:$W$43,13),"")</f>
        <v>1470.1318847756784</v>
      </c>
      <c r="AO41" s="108"/>
    </row>
    <row r="42" spans="2:41" ht="10.5" customHeight="1">
      <c r="B42" s="105">
        <v>2010</v>
      </c>
      <c r="C42" s="105" t="s">
        <v>1</v>
      </c>
      <c r="D42" s="109"/>
      <c r="E42" s="179">
        <f>IF(VLOOKUP(CONCATENATE($B42," ",$C42),'-RÅDATA_KVARTAL-'!$A$4:$W$43,8)&gt;0,VLOOKUP(CONCATENATE($B42," ",$C42),'-RÅDATA_KVARTAL-'!$A$4:$W$43,8),"")</f>
        <v>45.004556646937878</v>
      </c>
      <c r="F42" s="109"/>
      <c r="G42" s="109"/>
      <c r="H42" s="179">
        <f>IF(VLOOKUP(CONCATENATE($B42," ",$C42),'-RÅDATA_KVARTAL-'!$A$4:$W$43,9)&gt;0,VLOOKUP(CONCATENATE($B42," ",$C42),'-RÅDATA_KVARTAL-'!$A$4:$W$43,9),"")</f>
        <v>2842.1449956940164</v>
      </c>
      <c r="I42" s="109"/>
      <c r="J42" s="109"/>
      <c r="K42" s="179">
        <f>IF(VLOOKUP(CONCATENATE($B42," ",$C42),'-RÅDATA_KVARTAL-'!$A$4:$W$43,4)&gt;0,VLOOKUP(CONCATENATE($B42," ",$C42),'-RÅDATA_KVARTAL-'!$A$4:$W$43,4),"")</f>
        <v>17298.566485841602</v>
      </c>
      <c r="L42" s="109"/>
      <c r="M42" s="109"/>
      <c r="N42" s="179">
        <f>IF(VLOOKUP(CONCATENATE($B42," ",$C42),'-RÅDATA_KVARTAL-'!$A$4:$W$43,6)&gt;0,VLOOKUP(CONCATENATE($B42," ",$C42),'-RÅDATA_KVARTAL-'!$A$4:$W$43,6),"")</f>
        <v>9785.9704858416026</v>
      </c>
      <c r="O42" s="109"/>
      <c r="P42" s="109"/>
      <c r="Q42" s="179">
        <f>IF(VLOOKUP(CONCATENATE($B42," ",$C42),'-RÅDATA_KVARTAL-'!$A$4:$W$43,14)&gt;0,VLOOKUP(CONCATENATE($B42," ",$C42),'-RÅDATA_KVARTAL-'!$A$4:$W$43,14),"")</f>
        <v>10331.502485131568</v>
      </c>
      <c r="R42" s="109"/>
      <c r="S42" s="179">
        <f>IF(VLOOKUP(CONCATENATE($B42," ",$C42),'-RÅDATA_KVARTAL-'!$A$4:$W$43,16)&gt;0,VLOOKUP(CONCATENATE($B42," ",$C42),'-RÅDATA_KVARTAL-'!$A$4:$W$43,16),"")</f>
        <v>7109.5594851315691</v>
      </c>
      <c r="T42" s="109"/>
      <c r="U42" s="109"/>
      <c r="V42" s="179">
        <f>IF(VLOOKUP(CONCATENATE($B42," ",$C42),'-RÅDATA_KVARTAL-'!$A$4:$W$43,10)&gt;0,VLOOKUP(CONCATENATE($B42," ",$C42),'-RÅDATA_KVARTAL-'!$A$4:$W$43,10),"")</f>
        <v>6967.0640007100337</v>
      </c>
      <c r="W42" s="109"/>
      <c r="X42" s="179">
        <f>IF(VLOOKUP(CONCATENATE($B42," ",$C42),'-RÅDATA_KVARTAL-'!$A$4:$W$43,12)&gt;0,VLOOKUP(CONCATENATE($B42," ",$C42),'-RÅDATA_KVARTAL-'!$A$4:$W$43,12),"")</f>
        <v>2676.4110007100335</v>
      </c>
      <c r="Y42" s="109"/>
      <c r="Z42" s="109"/>
      <c r="AA42" s="179">
        <f>IF(VLOOKUP(CONCATENATE($B42," ",$C42),'-RÅDATA_KVARTAL-'!$A$4:$W$43,5)&gt;0,VLOOKUP(CONCATENATE($B42," ",$C42),'-RÅDATA_KVARTAL-'!$A$4:$W$43,5),"")</f>
        <v>6077.7438238173163</v>
      </c>
      <c r="AB42" s="109"/>
      <c r="AC42" s="109"/>
      <c r="AD42" s="179">
        <f>IF(VLOOKUP(CONCATENATE($B42," ",$C42),'-RÅDATA_KVARTAL-'!$A$4:$W$43,7)&gt;0,VLOOKUP(CONCATENATE($B42," ",$C42),'-RÅDATA_KVARTAL-'!$A$4:$W$43,7),"")</f>
        <v>4938.2842552653055</v>
      </c>
      <c r="AE42" s="109"/>
      <c r="AF42" s="109"/>
      <c r="AG42" s="179">
        <f>IF(VLOOKUP(CONCATENATE($B42," ",$C42),'-RÅDATA_KVARTAL-'!$A$4:$W$43,15)&gt;0,VLOOKUP(CONCATENATE($B42," ",$C42),'-RÅDATA_KVARTAL-'!$A$4:$W$43,15),"")</f>
        <v>3892.8205939111963</v>
      </c>
      <c r="AH42" s="109"/>
      <c r="AI42" s="179">
        <f>IF(VLOOKUP(CONCATENATE($B42," ",$C42),'-RÅDATA_KVARTAL-'!$A$4:$W$43,17)&gt;0,VLOOKUP(CONCATENATE($B42," ",$C42),'-RÅDATA_KVARTAL-'!$A$4:$W$43,17),"")</f>
        <v>3351.4788491193158</v>
      </c>
      <c r="AJ42" s="109"/>
      <c r="AK42" s="109"/>
      <c r="AL42" s="179">
        <f>IF(VLOOKUP(CONCATENATE($B42," ",$C42),'-RÅDATA_KVARTAL-'!$A$4:$W$43,11)&gt;0,VLOOKUP(CONCATENATE($B42," ",$C42),'-RÅDATA_KVARTAL-'!$A$4:$W$43,11),"")</f>
        <v>2184.92322990612</v>
      </c>
      <c r="AM42" s="109"/>
      <c r="AN42" s="107">
        <f>IF(VLOOKUP(CONCATENATE($B42," ",$C42),'-RÅDATA_KVARTAL-'!$A$4:$W$43,13)&gt;0,VLOOKUP(CONCATENATE($B42," ",$C42),'-RÅDATA_KVARTAL-'!$A$4:$W$43,13),"")</f>
        <v>1586.8054061459902</v>
      </c>
      <c r="AO42" s="108"/>
    </row>
    <row r="43" spans="2:41" ht="10.5" customHeight="1">
      <c r="B43" s="105">
        <v>2010</v>
      </c>
      <c r="C43" s="105" t="s">
        <v>2</v>
      </c>
      <c r="D43" s="109"/>
      <c r="E43" s="179">
        <f>IF(VLOOKUP(CONCATENATE($B43," ",$C43),'-RÅDATA_KVARTAL-'!$A$4:$W$43,8)&gt;0,VLOOKUP(CONCATENATE($B43," ",$C43),'-RÅDATA_KVARTAL-'!$A$4:$W$43,8),"")</f>
        <v>43.026455428589351</v>
      </c>
      <c r="F43" s="109"/>
      <c r="G43" s="109"/>
      <c r="H43" s="179">
        <f>IF(VLOOKUP(CONCATENATE($B43," ",$C43),'-RÅDATA_KVARTAL-'!$A$4:$W$43,9)&gt;0,VLOOKUP(CONCATENATE($B43," ",$C43),'-RÅDATA_KVARTAL-'!$A$4:$W$43,9),"")</f>
        <v>2739.2657402810992</v>
      </c>
      <c r="I43" s="109"/>
      <c r="J43" s="109"/>
      <c r="K43" s="179">
        <f>IF(VLOOKUP(CONCATENATE($B43," ",$C43),'-RÅDATA_KVARTAL-'!$A$4:$W$43,4)&gt;0,VLOOKUP(CONCATENATE($B43," ",$C43),'-RÅDATA_KVARTAL-'!$A$4:$W$43,4),"")</f>
        <v>17187.881133003353</v>
      </c>
      <c r="L43" s="109"/>
      <c r="M43" s="109"/>
      <c r="N43" s="179">
        <f>IF(VLOOKUP(CONCATENATE($B43," ",$C43),'-RÅDATA_KVARTAL-'!$A$4:$W$43,6)&gt;0,VLOOKUP(CONCATENATE($B43," ",$C43),'-RÅDATA_KVARTAL-'!$A$4:$W$43,6),"")</f>
        <v>9353.9911330033538</v>
      </c>
      <c r="O43" s="109"/>
      <c r="P43" s="109"/>
      <c r="Q43" s="179">
        <f>IF(VLOOKUP(CONCATENATE($B43," ",$C43),'-RÅDATA_KVARTAL-'!$A$4:$W$43,14)&gt;0,VLOOKUP(CONCATENATE($B43," ",$C43),'-RÅDATA_KVARTAL-'!$A$4:$W$43,14),"")</f>
        <v>9826.5547521076915</v>
      </c>
      <c r="R43" s="109"/>
      <c r="S43" s="179">
        <f>IF(VLOOKUP(CONCATENATE($B43," ",$C43),'-RÅDATA_KVARTAL-'!$A$4:$W$43,16)&gt;0,VLOOKUP(CONCATENATE($B43," ",$C43),'-RÅDATA_KVARTAL-'!$A$4:$W$43,16),"")</f>
        <v>6655.5997521076915</v>
      </c>
      <c r="T43" s="109"/>
      <c r="U43" s="109"/>
      <c r="V43" s="179">
        <f>IF(VLOOKUP(CONCATENATE($B43," ",$C43),'-RÅDATA_KVARTAL-'!$A$4:$W$43,10)&gt;0,VLOOKUP(CONCATENATE($B43," ",$C43),'-RÅDATA_KVARTAL-'!$A$4:$W$43,10),"")</f>
        <v>7361.3263808956617</v>
      </c>
      <c r="W43" s="109"/>
      <c r="X43" s="179">
        <f>IF(VLOOKUP(CONCATENATE($B43," ",$C43),'-RÅDATA_KVARTAL-'!$A$4:$W$43,12)&gt;0,VLOOKUP(CONCATENATE($B43," ",$C43),'-RÅDATA_KVARTAL-'!$A$4:$W$43,12),"")</f>
        <v>2698.3913808956613</v>
      </c>
      <c r="Y43" s="109"/>
      <c r="Z43" s="109"/>
      <c r="AA43" s="179">
        <f>IF(VLOOKUP(CONCATENATE($B43," ",$C43),'-RÅDATA_KVARTAL-'!$A$4:$W$43,5)&gt;0,VLOOKUP(CONCATENATE($B43," ",$C43),'-RÅDATA_KVARTAL-'!$A$4:$W$43,5),"")</f>
        <v>5755.1253352640369</v>
      </c>
      <c r="AB43" s="109"/>
      <c r="AC43" s="109"/>
      <c r="AD43" s="179">
        <f>IF(VLOOKUP(CONCATENATE($B43," ",$C43),'-RÅDATA_KVARTAL-'!$A$4:$W$43,7)&gt;0,VLOOKUP(CONCATENATE($B43," ",$C43),'-RÅDATA_KVARTAL-'!$A$4:$W$43,7),"")</f>
        <v>4541.1275430217074</v>
      </c>
      <c r="AE43" s="109"/>
      <c r="AF43" s="109"/>
      <c r="AG43" s="179">
        <f>IF(VLOOKUP(CONCATENATE($B43," ",$C43),'-RÅDATA_KVARTAL-'!$A$4:$W$43,15)&gt;0,VLOOKUP(CONCATENATE($B43," ",$C43),'-RÅDATA_KVARTAL-'!$A$4:$W$43,15),"")</f>
        <v>3556.6588722364313</v>
      </c>
      <c r="AH43" s="109"/>
      <c r="AI43" s="179">
        <f>IF(VLOOKUP(CONCATENATE($B43," ",$C43),'-RÅDATA_KVARTAL-'!$A$4:$W$43,17)&gt;0,VLOOKUP(CONCATENATE($B43," ",$C43),'-RÅDATA_KVARTAL-'!$A$4:$W$43,17),"")</f>
        <v>2992.9591764118218</v>
      </c>
      <c r="AJ43" s="109"/>
      <c r="AK43" s="109"/>
      <c r="AL43" s="179">
        <f>IF(VLOOKUP(CONCATENATE($B43," ",$C43),'-RÅDATA_KVARTAL-'!$A$4:$W$43,11)&gt;0,VLOOKUP(CONCATENATE($B43," ",$C43),'-RÅDATA_KVARTAL-'!$A$4:$W$43,11),"")</f>
        <v>2198.4664630276056</v>
      </c>
      <c r="AM43" s="109"/>
      <c r="AN43" s="107">
        <f>IF(VLOOKUP(CONCATENATE($B43," ",$C43),'-RÅDATA_KVARTAL-'!$A$4:$W$43,13)&gt;0,VLOOKUP(CONCATENATE($B43," ",$C43),'-RÅDATA_KVARTAL-'!$A$4:$W$43,13),"")</f>
        <v>1548.1683666098857</v>
      </c>
      <c r="AO43" s="108"/>
    </row>
    <row r="44" spans="2:41" ht="10.5" customHeight="1">
      <c r="B44" s="105">
        <v>2010</v>
      </c>
      <c r="C44" s="105" t="s">
        <v>3</v>
      </c>
      <c r="D44" s="109"/>
      <c r="E44" s="179">
        <f>IF(VLOOKUP(CONCATENATE($B44," ",$C44),'-RÅDATA_KVARTAL-'!$A$4:$W$43,8)&gt;0,VLOOKUP(CONCATENATE($B44," ",$C44),'-RÅDATA_KVARTAL-'!$A$4:$W$43,8),"")</f>
        <v>47.386706905671652</v>
      </c>
      <c r="F44" s="109"/>
      <c r="G44" s="109"/>
      <c r="H44" s="179">
        <f>IF(VLOOKUP(CONCATENATE($B44," ",$C44),'-RÅDATA_KVARTAL-'!$A$4:$W$43,9)&gt;0,VLOOKUP(CONCATENATE($B44," ",$C44),'-RÅDATA_KVARTAL-'!$A$4:$W$43,9),"")</f>
        <v>2909.5086891014998</v>
      </c>
      <c r="I44" s="109"/>
      <c r="J44" s="109"/>
      <c r="K44" s="179">
        <f>IF(VLOOKUP(CONCATENATE($B44," ",$C44),'-RÅDATA_KVARTAL-'!$A$4:$W$43,4)&gt;0,VLOOKUP(CONCATENATE($B44," ",$C44),'-RÅDATA_KVARTAL-'!$A$4:$W$43,4),"")</f>
        <v>17621.231547600499</v>
      </c>
      <c r="L44" s="109"/>
      <c r="M44" s="109"/>
      <c r="N44" s="179">
        <f>IF(VLOOKUP(CONCATENATE($B44," ",$C44),'-RÅDATA_KVARTAL-'!$A$4:$W$43,6)&gt;0,VLOOKUP(CONCATENATE($B44," ",$C44),'-RÅDATA_KVARTAL-'!$A$4:$W$43,6),"")</f>
        <v>9907.1795476004991</v>
      </c>
      <c r="O44" s="109"/>
      <c r="P44" s="109"/>
      <c r="Q44" s="179">
        <f>IF(VLOOKUP(CONCATENATE($B44," ",$C44),'-RÅDATA_KVARTAL-'!$A$4:$W$43,14)&gt;0,VLOOKUP(CONCATENATE($B44," ",$C44),'-RÅDATA_KVARTAL-'!$A$4:$W$43,14),"")</f>
        <v>10395.042376885187</v>
      </c>
      <c r="R44" s="109"/>
      <c r="S44" s="179">
        <f>IF(VLOOKUP(CONCATENATE($B44," ",$C44),'-RÅDATA_KVARTAL-'!$A$4:$W$43,16)&gt;0,VLOOKUP(CONCATENATE($B44," ",$C44),'-RÅDATA_KVARTAL-'!$A$4:$W$43,16),"")</f>
        <v>7191.1703768851867</v>
      </c>
      <c r="T44" s="109"/>
      <c r="U44" s="109"/>
      <c r="V44" s="179">
        <f>IF(VLOOKUP(CONCATENATE($B44," ",$C44),'-RÅDATA_KVARTAL-'!$A$4:$W$43,10)&gt;0,VLOOKUP(CONCATENATE($B44," ",$C44),'-RÅDATA_KVARTAL-'!$A$4:$W$43,10),"")</f>
        <v>7226.1891707153127</v>
      </c>
      <c r="W44" s="109"/>
      <c r="X44" s="179">
        <f>IF(VLOOKUP(CONCATENATE($B44," ",$C44),'-RÅDATA_KVARTAL-'!$A$4:$W$43,12)&gt;0,VLOOKUP(CONCATENATE($B44," ",$C44),'-RÅDATA_KVARTAL-'!$A$4:$W$43,12),"")</f>
        <v>2716.0091707153124</v>
      </c>
      <c r="Y44" s="109"/>
      <c r="Z44" s="109"/>
      <c r="AA44" s="179">
        <f>IF(VLOOKUP(CONCATENATE($B44," ",$C44),'-RÅDATA_KVARTAL-'!$A$4:$W$43,5)&gt;0,VLOOKUP(CONCATENATE($B44," ",$C44),'-RÅDATA_KVARTAL-'!$A$4:$W$43,5),"")</f>
        <v>5994.7881815024029</v>
      </c>
      <c r="AB44" s="109"/>
      <c r="AC44" s="109"/>
      <c r="AD44" s="179">
        <f>IF(VLOOKUP(CONCATENATE($B44," ",$C44),'-RÅDATA_KVARTAL-'!$A$4:$W$43,7)&gt;0,VLOOKUP(CONCATENATE($B44," ",$C44),'-RÅDATA_KVARTAL-'!$A$4:$W$43,7),"")</f>
        <v>4807.0771525566588</v>
      </c>
      <c r="AE44" s="109"/>
      <c r="AF44" s="109"/>
      <c r="AG44" s="179">
        <f>IF(VLOOKUP(CONCATENATE($B44," ",$C44),'-RÅDATA_KVARTAL-'!$A$4:$W$43,15)&gt;0,VLOOKUP(CONCATENATE($B44," ",$C44),'-RÅDATA_KVARTAL-'!$A$4:$W$43,15),"")</f>
        <v>3775.5631137852515</v>
      </c>
      <c r="AH44" s="109"/>
      <c r="AI44" s="179">
        <f>IF(VLOOKUP(CONCATENATE($B44," ",$C44),'-RÅDATA_KVARTAL-'!$A$4:$W$43,17)&gt;0,VLOOKUP(CONCATENATE($B44," ",$C44),'-RÅDATA_KVARTAL-'!$A$4:$W$43,17),"")</f>
        <v>3223.0080021405156</v>
      </c>
      <c r="AJ44" s="109"/>
      <c r="AK44" s="109"/>
      <c r="AL44" s="179">
        <f>IF(VLOOKUP(CONCATENATE($B44," ",$C44),'-RÅDATA_KVARTAL-'!$A$4:$W$43,11)&gt;0,VLOOKUP(CONCATENATE($B44," ",$C44),'-RÅDATA_KVARTAL-'!$A$4:$W$43,11),"")</f>
        <v>2219.2250677171514</v>
      </c>
      <c r="AM44" s="109"/>
      <c r="AN44" s="107">
        <f>IF(VLOOKUP(CONCATENATE($B44," ",$C44),'-RÅDATA_KVARTAL-'!$A$4:$W$43,13)&gt;0,VLOOKUP(CONCATENATE($B44," ",$C44),'-RÅDATA_KVARTAL-'!$A$4:$W$43,13),"")</f>
        <v>1584.0691504161432</v>
      </c>
      <c r="AO44" s="108"/>
    </row>
    <row r="45" spans="2:41" s="104" customFormat="1" ht="15" customHeight="1">
      <c r="B45" s="105">
        <v>2011</v>
      </c>
      <c r="C45" s="105" t="s">
        <v>0</v>
      </c>
      <c r="D45" s="109"/>
      <c r="E45" s="179">
        <f>IF(VLOOKUP(CONCATENATE($B45," ",$C45),'-RÅDATA_KVARTAL-'!$A$4:$W$43,8)&gt;0,VLOOKUP(CONCATENATE($B45," ",$C45),'-RÅDATA_KVARTAL-'!$A$4:$W$43,8),"")</f>
        <v>45.979371815083326</v>
      </c>
      <c r="F45" s="109"/>
      <c r="G45" s="109"/>
      <c r="H45" s="179">
        <f>IF(VLOOKUP(CONCATENATE($B45," ",$C45),'-RÅDATA_KVARTAL-'!$A$4:$W$43,9)&gt;0,VLOOKUP(CONCATENATE($B45," ",$C45),'-RÅDATA_KVARTAL-'!$A$4:$W$43,9),"")</f>
        <v>2738.515246655274</v>
      </c>
      <c r="I45" s="109"/>
      <c r="J45" s="109"/>
      <c r="K45" s="179">
        <f>IF(VLOOKUP(CONCATENATE($B45," ",$C45),'-RÅDATA_KVARTAL-'!$A$4:$W$43,4)&gt;0,VLOOKUP(CONCATENATE($B45," ",$C45),'-RÅDATA_KVARTAL-'!$A$4:$W$43,4),"")</f>
        <v>17077.753193770859</v>
      </c>
      <c r="L45" s="109"/>
      <c r="M45" s="109"/>
      <c r="N45" s="179">
        <f>IF(VLOOKUP(CONCATENATE($B45," ",$C45),'-RÅDATA_KVARTAL-'!$A$4:$W$43,6)&gt;0,VLOOKUP(CONCATENATE($B45," ",$C45),'-RÅDATA_KVARTAL-'!$A$4:$W$43,6),"")</f>
        <v>10049.668193770856</v>
      </c>
      <c r="O45" s="109"/>
      <c r="P45" s="109"/>
      <c r="Q45" s="179">
        <f>IF(VLOOKUP(CONCATENATE($B45," ",$C45),'-RÅDATA_KVARTAL-'!$A$4:$W$43,14)&gt;0,VLOOKUP(CONCATENATE($B45," ",$C45),'-RÅDATA_KVARTAL-'!$A$4:$W$43,14),"")</f>
        <v>10270.327261047501</v>
      </c>
      <c r="R45" s="109"/>
      <c r="S45" s="179">
        <f>IF(VLOOKUP(CONCATENATE($B45," ",$C45),'-RÅDATA_KVARTAL-'!$A$4:$W$43,16)&gt;0,VLOOKUP(CONCATENATE($B45," ",$C45),'-RÅDATA_KVARTAL-'!$A$4:$W$43,16),"")</f>
        <v>7312.5242610475007</v>
      </c>
      <c r="T45" s="109"/>
      <c r="U45" s="109"/>
      <c r="V45" s="179">
        <f>IF(VLOOKUP(CONCATENATE($B45," ",$C45),'-RÅDATA_KVARTAL-'!$A$4:$W$43,10)&gt;0,VLOOKUP(CONCATENATE($B45," ",$C45),'-RÅDATA_KVARTAL-'!$A$4:$W$43,10),"")</f>
        <v>6807.4259327233576</v>
      </c>
      <c r="W45" s="109"/>
      <c r="X45" s="179">
        <f>IF(VLOOKUP(CONCATENATE($B45," ",$C45),'-RÅDATA_KVARTAL-'!$A$4:$W$43,12)&gt;0,VLOOKUP(CONCATENATE($B45," ",$C45),'-RÅDATA_KVARTAL-'!$A$4:$W$43,12),"")</f>
        <v>2737.1439327233566</v>
      </c>
      <c r="Y45" s="109"/>
      <c r="Z45" s="109"/>
      <c r="AA45" s="179">
        <f>IF(VLOOKUP(CONCATENATE($B45," ",$C45),'-RÅDATA_KVARTAL-'!$A$4:$W$43,5)&gt;0,VLOOKUP(CONCATENATE($B45," ",$C45),'-RÅDATA_KVARTAL-'!$A$4:$W$43,5),"")</f>
        <v>5884.8666702746377</v>
      </c>
      <c r="AB45" s="109"/>
      <c r="AC45" s="109"/>
      <c r="AD45" s="179">
        <f>IF(VLOOKUP(CONCATENATE($B45," ",$C45),'-RÅDATA_KVARTAL-'!$A$4:$W$43,7)&gt;0,VLOOKUP(CONCATENATE($B45," ",$C45),'-RÅDATA_KVARTAL-'!$A$4:$W$43,7),"")</f>
        <v>4746.0879342746375</v>
      </c>
      <c r="AE45" s="109"/>
      <c r="AF45" s="109"/>
      <c r="AG45" s="179">
        <f>IF(VLOOKUP(CONCATENATE($B45," ",$C45),'-RÅDATA_KVARTAL-'!$A$4:$W$43,15)&gt;0,VLOOKUP(CONCATENATE($B45," ",$C45),'-RÅDATA_KVARTAL-'!$A$4:$W$43,15),"")</f>
        <v>3716.6959794876952</v>
      </c>
      <c r="AH45" s="109"/>
      <c r="AI45" s="179">
        <f>IF(VLOOKUP(CONCATENATE($B45," ",$C45),'-RÅDATA_KVARTAL-'!$A$4:$W$43,17)&gt;0,VLOOKUP(CONCATENATE($B45," ",$C45),'-RÅDATA_KVARTAL-'!$A$4:$W$43,17),"")</f>
        <v>3217.2735244876949</v>
      </c>
      <c r="AJ45" s="109"/>
      <c r="AK45" s="109"/>
      <c r="AL45" s="179">
        <f>IF(VLOOKUP(CONCATENATE($B45," ",$C45),'-RÅDATA_KVARTAL-'!$A$4:$W$43,11)&gt;0,VLOOKUP(CONCATENATE($B45," ",$C45),'-RÅDATA_KVARTAL-'!$A$4:$W$43,11),"")</f>
        <v>2168.1706907869425</v>
      </c>
      <c r="AM45" s="109"/>
      <c r="AN45" s="107">
        <f>IF(VLOOKUP(CONCATENATE($B45," ",$C45),'-RÅDATA_KVARTAL-'!$A$4:$W$43,13)&gt;0,VLOOKUP(CONCATENATE($B45," ",$C45),'-RÅDATA_KVARTAL-'!$A$4:$W$43,13),"")</f>
        <v>1528.8144097869426</v>
      </c>
      <c r="AO45" s="108"/>
    </row>
    <row r="46" spans="2:41" ht="10.5" customHeight="1">
      <c r="B46" s="105">
        <v>2011</v>
      </c>
      <c r="C46" s="105" t="s">
        <v>1</v>
      </c>
      <c r="D46" s="109"/>
      <c r="E46" s="179">
        <f>IF(VLOOKUP(CONCATENATE($B46," ",$C46),'-RÅDATA_KVARTAL-'!$A$4:$W$43,8)&gt;0,VLOOKUP(CONCATENATE($B46," ",$C46),'-RÅDATA_KVARTAL-'!$A$4:$W$43,8),"")</f>
        <v>46.664152184058388</v>
      </c>
      <c r="F46" s="109"/>
      <c r="G46" s="109"/>
      <c r="H46" s="179">
        <f>IF(VLOOKUP(CONCATENATE($B46," ",$C46),'-RÅDATA_KVARTAL-'!$A$4:$W$43,9)&gt;0,VLOOKUP(CONCATENATE($B46," ",$C46),'-RÅDATA_KVARTAL-'!$A$4:$W$43,9),"")</f>
        <v>2867.1148942773552</v>
      </c>
      <c r="I46" s="109"/>
      <c r="J46" s="109"/>
      <c r="K46" s="179">
        <f>IF(VLOOKUP(CONCATENATE($B46," ",$C46),'-RÅDATA_KVARTAL-'!$A$4:$W$43,4)&gt;0,VLOOKUP(CONCATENATE($B46," ",$C46),'-RÅDATA_KVARTAL-'!$A$4:$W$43,4),"")</f>
        <v>17564.602990990428</v>
      </c>
      <c r="L46" s="109"/>
      <c r="M46" s="109"/>
      <c r="N46" s="179">
        <f>IF(VLOOKUP(CONCATENATE($B46," ",$C46),'-RÅDATA_KVARTAL-'!$A$4:$W$43,6)&gt;0,VLOOKUP(CONCATENATE($B46," ",$C46),'-RÅDATA_KVARTAL-'!$A$4:$W$43,6),"")</f>
        <v>10131.665990990428</v>
      </c>
      <c r="O46" s="109"/>
      <c r="P46" s="109"/>
      <c r="Q46" s="179">
        <f>IF(VLOOKUP(CONCATENATE($B46," ",$C46),'-RÅDATA_KVARTAL-'!$A$4:$W$43,14)&gt;0,VLOOKUP(CONCATENATE($B46," ",$C46),'-RÅDATA_KVARTAL-'!$A$4:$W$43,14),"")</f>
        <v>10524.100336267233</v>
      </c>
      <c r="R46" s="109"/>
      <c r="S46" s="179">
        <f>IF(VLOOKUP(CONCATENATE($B46," ",$C46),'-RÅDATA_KVARTAL-'!$A$4:$W$43,16)&gt;0,VLOOKUP(CONCATENATE($B46," ",$C46),'-RÅDATA_KVARTAL-'!$A$4:$W$43,16),"")</f>
        <v>7287.4883362672317</v>
      </c>
      <c r="T46" s="109"/>
      <c r="U46" s="109"/>
      <c r="V46" s="179">
        <f>IF(VLOOKUP(CONCATENATE($B46," ",$C46),'-RÅDATA_KVARTAL-'!$A$4:$W$43,10)&gt;0,VLOOKUP(CONCATENATE($B46," ",$C46),'-RÅDATA_KVARTAL-'!$A$4:$W$43,10),"")</f>
        <v>7040.5026547231955</v>
      </c>
      <c r="W46" s="109"/>
      <c r="X46" s="179">
        <f>IF(VLOOKUP(CONCATENATE($B46," ",$C46),'-RÅDATA_KVARTAL-'!$A$4:$W$43,12)&gt;0,VLOOKUP(CONCATENATE($B46," ",$C46),'-RÅDATA_KVARTAL-'!$A$4:$W$43,12),"")</f>
        <v>2844.1776547231966</v>
      </c>
      <c r="Y46" s="109"/>
      <c r="Z46" s="109"/>
      <c r="AA46" s="179">
        <f>IF(VLOOKUP(CONCATENATE($B46," ",$C46),'-RÅDATA_KVARTAL-'!$A$4:$W$43,5)&gt;0,VLOOKUP(CONCATENATE($B46," ",$C46),'-RÅDATA_KVARTAL-'!$A$4:$W$43,5),"")</f>
        <v>6001.151396710914</v>
      </c>
      <c r="AB46" s="109"/>
      <c r="AC46" s="109"/>
      <c r="AD46" s="179">
        <f>IF(VLOOKUP(CONCATENATE($B46," ",$C46),'-RÅDATA_KVARTAL-'!$A$4:$W$43,7)&gt;0,VLOOKUP(CONCATENATE($B46," ",$C46),'-RÅDATA_KVARTAL-'!$A$4:$W$43,7),"")</f>
        <v>4837.5651056109136</v>
      </c>
      <c r="AE46" s="109"/>
      <c r="AF46" s="109"/>
      <c r="AG46" s="179">
        <f>IF(VLOOKUP(CONCATENATE($B46," ",$C46),'-RÅDATA_KVARTAL-'!$A$4:$W$43,15)&gt;0,VLOOKUP(CONCATENATE($B46," ",$C46),'-RÅDATA_KVARTAL-'!$A$4:$W$43,15),"")</f>
        <v>3863.1815859259059</v>
      </c>
      <c r="AH46" s="109"/>
      <c r="AI46" s="179">
        <f>IF(VLOOKUP(CONCATENATE($B46," ",$C46),'-RÅDATA_KVARTAL-'!$A$4:$W$43,17)&gt;0,VLOOKUP(CONCATENATE($B46," ",$C46),'-RÅDATA_KVARTAL-'!$A$4:$W$43,17),"")</f>
        <v>3288.2843179259053</v>
      </c>
      <c r="AJ46" s="109"/>
      <c r="AK46" s="109"/>
      <c r="AL46" s="179">
        <f>IF(VLOOKUP(CONCATENATE($B46," ",$C46),'-RÅDATA_KVARTAL-'!$A$4:$W$43,11)&gt;0,VLOOKUP(CONCATENATE($B46," ",$C46),'-RÅDATA_KVARTAL-'!$A$4:$W$43,11),"")</f>
        <v>2137.9698107850081</v>
      </c>
      <c r="AM46" s="109"/>
      <c r="AN46" s="107">
        <f>IF(VLOOKUP(CONCATENATE($B46," ",$C46),'-RÅDATA_KVARTAL-'!$A$4:$W$43,13)&gt;0,VLOOKUP(CONCATENATE($B46," ",$C46),'-RÅDATA_KVARTAL-'!$A$4:$W$43,13),"")</f>
        <v>1549.2807876850081</v>
      </c>
      <c r="AO46" s="108"/>
    </row>
    <row r="47" spans="2:41" ht="10.5" customHeight="1">
      <c r="B47" s="105">
        <v>2011</v>
      </c>
      <c r="C47" s="105" t="s">
        <v>2</v>
      </c>
      <c r="D47" s="109"/>
      <c r="E47" s="179">
        <f>IF(VLOOKUP(CONCATENATE($B47," ",$C47),'-RÅDATA_KVARTAL-'!$A$4:$W$43,8)&gt;0,VLOOKUP(CONCATENATE($B47," ",$C47),'-RÅDATA_KVARTAL-'!$A$4:$W$43,8),"")</f>
        <v>45.658277731005491</v>
      </c>
      <c r="F47" s="109"/>
      <c r="G47" s="109"/>
      <c r="H47" s="179">
        <f>IF(VLOOKUP(CONCATENATE($B47," ",$C47),'-RÅDATA_KVARTAL-'!$A$4:$W$43,9)&gt;0,VLOOKUP(CONCATENATE($B47," ",$C47),'-RÅDATA_KVARTAL-'!$A$4:$W$43,9),"")</f>
        <v>2817.7336484402344</v>
      </c>
      <c r="I47" s="109"/>
      <c r="J47" s="109"/>
      <c r="K47" s="179">
        <f>IF(VLOOKUP(CONCATENATE($B47," ",$C47),'-RÅDATA_KVARTAL-'!$A$4:$W$43,4)&gt;0,VLOOKUP(CONCATENATE($B47," ",$C47),'-RÅDATA_KVARTAL-'!$A$4:$W$43,4),"")</f>
        <v>16470.51461644379</v>
      </c>
      <c r="L47" s="109"/>
      <c r="M47" s="109"/>
      <c r="N47" s="179">
        <f>IF(VLOOKUP(CONCATENATE($B47," ",$C47),'-RÅDATA_KVARTAL-'!$A$4:$W$43,6)&gt;0,VLOOKUP(CONCATENATE($B47," ",$C47),'-RÅDATA_KVARTAL-'!$A$4:$W$43,6),"")</f>
        <v>9078.3556164437887</v>
      </c>
      <c r="O47" s="109"/>
      <c r="P47" s="109"/>
      <c r="Q47" s="179">
        <f>IF(VLOOKUP(CONCATENATE($B47," ",$C47),'-RÅDATA_KVARTAL-'!$A$4:$W$43,14)&gt;0,VLOOKUP(CONCATENATE($B47," ",$C47),'-RÅDATA_KVARTAL-'!$A$4:$W$43,14),"")</f>
        <v>9109.3260653028083</v>
      </c>
      <c r="R47" s="109"/>
      <c r="S47" s="179">
        <f>IF(VLOOKUP(CONCATENATE($B47," ",$C47),'-RÅDATA_KVARTAL-'!$A$4:$W$43,16)&gt;0,VLOOKUP(CONCATENATE($B47," ",$C47),'-RÅDATA_KVARTAL-'!$A$4:$W$43,16),"")</f>
        <v>6430.7320653028082</v>
      </c>
      <c r="T47" s="109"/>
      <c r="U47" s="109"/>
      <c r="V47" s="179">
        <f>IF(VLOOKUP(CONCATENATE($B47," ",$C47),'-RÅDATA_KVARTAL-'!$A$4:$W$43,10)&gt;0,VLOOKUP(CONCATENATE($B47," ",$C47),'-RÅDATA_KVARTAL-'!$A$4:$W$43,10),"")</f>
        <v>7361.1885511409819</v>
      </c>
      <c r="W47" s="109"/>
      <c r="X47" s="179">
        <f>IF(VLOOKUP(CONCATENATE($B47," ",$C47),'-RÅDATA_KVARTAL-'!$A$4:$W$43,12)&gt;0,VLOOKUP(CONCATENATE($B47," ",$C47),'-RÅDATA_KVARTAL-'!$A$4:$W$43,12),"")</f>
        <v>2647.6235511409805</v>
      </c>
      <c r="Y47" s="109"/>
      <c r="Z47" s="109"/>
      <c r="AA47" s="179">
        <f>IF(VLOOKUP(CONCATENATE($B47," ",$C47),'-RÅDATA_KVARTAL-'!$A$4:$W$43,5)&gt;0,VLOOKUP(CONCATENATE($B47," ",$C47),'-RÅDATA_KVARTAL-'!$A$4:$W$43,5),"")</f>
        <v>5455.124675167719</v>
      </c>
      <c r="AB47" s="109"/>
      <c r="AC47" s="109"/>
      <c r="AD47" s="179">
        <f>IF(VLOOKUP(CONCATENATE($B47," ",$C47),'-RÅDATA_KVARTAL-'!$A$4:$W$43,7)&gt;0,VLOOKUP(CONCATENATE($B47," ",$C47),'-RÅDATA_KVARTAL-'!$A$4:$W$43,7),"")</f>
        <v>4286.7136348677186</v>
      </c>
      <c r="AE47" s="109"/>
      <c r="AF47" s="109"/>
      <c r="AG47" s="179">
        <f>IF(VLOOKUP(CONCATENATE($B47," ",$C47),'-RÅDATA_KVARTAL-'!$A$4:$W$43,15)&gt;0,VLOOKUP(CONCATENATE($B47," ",$C47),'-RÅDATA_KVARTAL-'!$A$4:$W$43,15),"")</f>
        <v>3342.0191893337446</v>
      </c>
      <c r="AH47" s="109"/>
      <c r="AI47" s="179">
        <f>IF(VLOOKUP(CONCATENATE($B47," ",$C47),'-RÅDATA_KVARTAL-'!$A$4:$W$43,17)&gt;0,VLOOKUP(CONCATENATE($B47," ",$C47),'-RÅDATA_KVARTAL-'!$A$4:$W$43,17),"")</f>
        <v>2838.8615404337443</v>
      </c>
      <c r="AJ47" s="109"/>
      <c r="AK47" s="109"/>
      <c r="AL47" s="179">
        <f>IF(VLOOKUP(CONCATENATE($B47," ",$C47),'-RÅDATA_KVARTAL-'!$A$4:$W$43,11)&gt;0,VLOOKUP(CONCATENATE($B47," ",$C47),'-RÅDATA_KVARTAL-'!$A$4:$W$43,11),"")</f>
        <v>2113.1054858339744</v>
      </c>
      <c r="AM47" s="109"/>
      <c r="AN47" s="107">
        <f>IF(VLOOKUP(CONCATENATE($B47," ",$C47),'-RÅDATA_KVARTAL-'!$A$4:$W$43,13)&gt;0,VLOOKUP(CONCATENATE($B47," ",$C47),'-RÅDATA_KVARTAL-'!$A$4:$W$43,13),"")</f>
        <v>1447.8520944339743</v>
      </c>
      <c r="AO47" s="108"/>
    </row>
    <row r="48" spans="2:41" ht="10.5" customHeight="1">
      <c r="B48" s="105">
        <v>2011</v>
      </c>
      <c r="C48" s="105" t="s">
        <v>3</v>
      </c>
      <c r="D48" s="109"/>
      <c r="E48" s="179">
        <f>IF(VLOOKUP(CONCATENATE($B48," ",$C48),'-RÅDATA_KVARTAL-'!$A$4:$W$43,8)&gt;0,VLOOKUP(CONCATENATE($B48," ",$C48),'-RÅDATA_KVARTAL-'!$A$4:$W$43,8),"")</f>
        <v>48.75295605187943</v>
      </c>
      <c r="F48" s="109"/>
      <c r="G48" s="109"/>
      <c r="H48" s="179">
        <f>IF(VLOOKUP(CONCATENATE($B48," ",$C48),'-RÅDATA_KVARTAL-'!$A$4:$W$43,9)&gt;0,VLOOKUP(CONCATENATE($B48," ",$C48),'-RÅDATA_KVARTAL-'!$A$4:$W$43,9),"")</f>
        <v>2955.1125546413941</v>
      </c>
      <c r="I48" s="109"/>
      <c r="J48" s="109"/>
      <c r="K48" s="179">
        <f>IF(VLOOKUP(CONCATENATE($B48," ",$C48),'-RÅDATA_KVARTAL-'!$A$4:$W$43,4)&gt;0,VLOOKUP(CONCATENATE($B48," ",$C48),'-RÅDATA_KVARTAL-'!$A$4:$W$43,4),"")</f>
        <v>16793.813988163394</v>
      </c>
      <c r="L48" s="109"/>
      <c r="M48" s="109"/>
      <c r="N48" s="179">
        <f>IF(VLOOKUP(CONCATENATE($B48," ",$C48),'-RÅDATA_KVARTAL-'!$A$4:$W$43,6)&gt;0,VLOOKUP(CONCATENATE($B48," ",$C48),'-RÅDATA_KVARTAL-'!$A$4:$W$43,6),"")</f>
        <v>9316.5549881633924</v>
      </c>
      <c r="O48" s="109"/>
      <c r="P48" s="109"/>
      <c r="Q48" s="179">
        <f>IF(VLOOKUP(CONCATENATE($B48," ",$C48),'-RÅDATA_KVARTAL-'!$A$4:$W$43,14)&gt;0,VLOOKUP(CONCATENATE($B48," ",$C48),'-RÅDATA_KVARTAL-'!$A$4:$W$43,14),"")</f>
        <v>9490.4864555824552</v>
      </c>
      <c r="R48" s="109"/>
      <c r="S48" s="179">
        <f>IF(VLOOKUP(CONCATENATE($B48," ",$C48),'-RÅDATA_KVARTAL-'!$A$4:$W$43,16)&gt;0,VLOOKUP(CONCATENATE($B48," ",$C48),'-RÅDATA_KVARTAL-'!$A$4:$W$43,16),"")</f>
        <v>6849.3264555824535</v>
      </c>
      <c r="T48" s="109"/>
      <c r="U48" s="109"/>
      <c r="V48" s="179">
        <f>IF(VLOOKUP(CONCATENATE($B48," ",$C48),'-RÅDATA_KVARTAL-'!$A$4:$W$43,10)&gt;0,VLOOKUP(CONCATENATE($B48," ",$C48),'-RÅDATA_KVARTAL-'!$A$4:$W$43,10),"")</f>
        <v>7303.3275325809391</v>
      </c>
      <c r="W48" s="109"/>
      <c r="X48" s="179">
        <f>IF(VLOOKUP(CONCATENATE($B48," ",$C48),'-RÅDATA_KVARTAL-'!$A$4:$W$43,12)&gt;0,VLOOKUP(CONCATENATE($B48," ",$C48),'-RÅDATA_KVARTAL-'!$A$4:$W$43,12),"")</f>
        <v>2467.2285325809389</v>
      </c>
      <c r="Y48" s="109"/>
      <c r="Z48" s="109"/>
      <c r="AA48" s="179">
        <f>IF(VLOOKUP(CONCATENATE($B48," ",$C48),'-RÅDATA_KVARTAL-'!$A$4:$W$43,5)&gt;0,VLOOKUP(CONCATENATE($B48," ",$C48),'-RÅDATA_KVARTAL-'!$A$4:$W$43,5),"")</f>
        <v>5523.1709321962271</v>
      </c>
      <c r="AB48" s="109"/>
      <c r="AC48" s="109"/>
      <c r="AD48" s="179">
        <f>IF(VLOOKUP(CONCATENATE($B48," ",$C48),'-RÅDATA_KVARTAL-'!$A$4:$W$43,7)&gt;0,VLOOKUP(CONCATENATE($B48," ",$C48),'-RÅDATA_KVARTAL-'!$A$4:$W$43,7),"")</f>
        <v>4324.0210545962263</v>
      </c>
      <c r="AE48" s="109"/>
      <c r="AF48" s="109"/>
      <c r="AG48" s="179">
        <f>IF(VLOOKUP(CONCATENATE($B48," ",$C48),'-RÅDATA_KVARTAL-'!$A$4:$W$43,15)&gt;0,VLOOKUP(CONCATENATE($B48," ",$C48),'-RÅDATA_KVARTAL-'!$A$4:$W$43,15),"")</f>
        <v>3527.2736131106449</v>
      </c>
      <c r="AH48" s="109"/>
      <c r="AI48" s="179">
        <f>IF(VLOOKUP(CONCATENATE($B48," ",$C48),'-RÅDATA_KVARTAL-'!$A$4:$W$43,17)&gt;0,VLOOKUP(CONCATENATE($B48," ",$C48),'-RÅDATA_KVARTAL-'!$A$4:$W$43,17),"")</f>
        <v>3032.1652634106445</v>
      </c>
      <c r="AJ48" s="109"/>
      <c r="AK48" s="109"/>
      <c r="AL48" s="179">
        <f>IF(VLOOKUP(CONCATENATE($B48," ",$C48),'-RÅDATA_KVARTAL-'!$A$4:$W$43,11)&gt;0,VLOOKUP(CONCATENATE($B48," ",$C48),'-RÅDATA_KVARTAL-'!$A$4:$W$43,11),"")</f>
        <v>1995.8973190855822</v>
      </c>
      <c r="AM48" s="109"/>
      <c r="AN48" s="107">
        <f>IF(VLOOKUP(CONCATENATE($B48," ",$C48),'-RÅDATA_KVARTAL-'!$A$4:$W$43,13)&gt;0,VLOOKUP(CONCATENATE($B48," ",$C48),'-RÅDATA_KVARTAL-'!$A$4:$W$43,13),"")</f>
        <v>1291.8557911855819</v>
      </c>
      <c r="AO48" s="108"/>
    </row>
    <row r="49" spans="2:42" s="104" customFormat="1" ht="15" customHeight="1">
      <c r="B49" s="105">
        <v>2012</v>
      </c>
      <c r="C49" s="105" t="s">
        <v>0</v>
      </c>
      <c r="D49" s="109"/>
      <c r="E49" s="179">
        <f>IF(VLOOKUP(CONCATENATE($B49," ",$C49),'-RÅDATA_KVARTAL-'!$A$4:$W$75,8)&gt;0,VLOOKUP(CONCATENATE($B49," ",$C49),'-RÅDATA_KVARTAL-'!$A$4:$W$75,8),"")</f>
        <v>48.213810622995233</v>
      </c>
      <c r="F49" s="109"/>
      <c r="G49" s="109"/>
      <c r="H49" s="179">
        <f>IF(VLOOKUP(CONCATENATE($B49," ",$C49),'-RÅDATA_KVARTAL-'!$A$4:$W$75,9)&gt;0,VLOOKUP(CONCATENATE($B49," ",$C49),'-RÅDATA_KVARTAL-'!$A$4:$W$75,9),"")</f>
        <v>2874.329893388247</v>
      </c>
      <c r="I49" s="109"/>
      <c r="J49" s="109"/>
      <c r="K49" s="179">
        <f>IF(VLOOKUP(CONCATENATE($B49," ",$C49),'-RÅDATA_KVARTAL-'!$A$4:$W$75,4)&gt;0,VLOOKUP(CONCATENATE($B49," ",$C49),'-RÅDATA_KVARTAL-'!$A$4:$W$75,4),"")</f>
        <v>16927.7349809099</v>
      </c>
      <c r="L49" s="109"/>
      <c r="M49" s="109"/>
      <c r="N49" s="179">
        <f>IF(VLOOKUP(CONCATENATE($B49," ",$C49),'-RÅDATA_KVARTAL-'!$A$4:$W$75,6)&gt;0,VLOOKUP(CONCATENATE($B49," ",$C49),'-RÅDATA_KVARTAL-'!$A$4:$W$75,6),"")</f>
        <v>9766.2449809098525</v>
      </c>
      <c r="O49" s="109"/>
      <c r="P49" s="109"/>
      <c r="Q49" s="179">
        <f>IF(VLOOKUP(CONCATENATE($B49," ",$C49),'-RÅDATA_KVARTAL-'!$A$4:$W$75,14)&gt;0,VLOOKUP(CONCATENATE($B49," ",$C49),'-RÅDATA_KVARTAL-'!$A$4:$W$75,14),"")</f>
        <v>9546.1515988001593</v>
      </c>
      <c r="R49" s="109"/>
      <c r="S49" s="179">
        <f>IF(VLOOKUP(CONCATENATE($B49," ",$C49),'-RÅDATA_KVARTAL-'!$A$4:$W$75,16)&gt;0,VLOOKUP(CONCATENATE($B49," ",$C49),'-RÅDATA_KVARTAL-'!$A$4:$W$75,16),"")</f>
        <v>7079.4395988001133</v>
      </c>
      <c r="T49" s="109"/>
      <c r="U49" s="109"/>
      <c r="V49" s="179">
        <f>IF(VLOOKUP(CONCATENATE($B49," ",$C49),'-RÅDATA_KVARTAL-'!$A$4:$W$75,10)&gt;0,VLOOKUP(CONCATENATE($B49," ",$C49),'-RÅDATA_KVARTAL-'!$A$4:$W$75,10),"")</f>
        <v>7381.5833821097403</v>
      </c>
      <c r="W49" s="109"/>
      <c r="X49" s="179">
        <f>IF(VLOOKUP(CONCATENATE($B49," ",$C49),'-RÅDATA_KVARTAL-'!$A$4:$W$75,12)&gt;0,VLOOKUP(CONCATENATE($B49," ",$C49),'-RÅDATA_KVARTAL-'!$A$4:$W$75,12),"")</f>
        <v>2686.8053821097392</v>
      </c>
      <c r="Y49" s="109"/>
      <c r="Z49" s="109"/>
      <c r="AA49" s="179">
        <f>IF(VLOOKUP(CONCATENATE($B49," ",$C49),'-RÅDATA_KVARTAL-'!$A$4:$W$75,5)&gt;0,VLOOKUP(CONCATENATE($B49," ",$C49),'-RÅDATA_KVARTAL-'!$A$4:$W$75,5),"")</f>
        <v>5769.7242172605602</v>
      </c>
      <c r="AB49" s="109"/>
      <c r="AC49" s="109"/>
      <c r="AD49" s="179">
        <f>IF(VLOOKUP(CONCATENATE($B49," ",$C49),'-RÅDATA_KVARTAL-'!$A$4:$W$75,7)&gt;0,VLOOKUP(CONCATENATE($B49," ",$C49),'-RÅDATA_KVARTAL-'!$A$4:$W$75,7),"")</f>
        <v>4639.60518936056</v>
      </c>
      <c r="AE49" s="109"/>
      <c r="AF49" s="109"/>
      <c r="AG49" s="179">
        <f>IF(VLOOKUP(CONCATENATE($B49," ",$C49),'-RÅDATA_KVARTAL-'!$A$4:$W$75,15)&gt;0,VLOOKUP(CONCATENATE($B49," ",$C49),'-RÅDATA_KVARTAL-'!$A$4:$W$75,15),"")</f>
        <v>3655.4991203403119</v>
      </c>
      <c r="AH49" s="109"/>
      <c r="AI49" s="179">
        <f>IF(VLOOKUP(CONCATENATE($B49," ",$C49),'-RÅDATA_KVARTAL-'!$A$4:$W$75,17)&gt;0,VLOOKUP(CONCATENATE($B49," ",$C49),'-RÅDATA_KVARTAL-'!$A$4:$W$75,17),"")</f>
        <v>3195.2629516403117</v>
      </c>
      <c r="AJ49" s="109"/>
      <c r="AK49" s="109"/>
      <c r="AL49" s="179">
        <f>IF(VLOOKUP(CONCATENATE($B49," ",$C49),'-RÅDATA_KVARTAL-'!$A$4:$W$75,11)&gt;0,VLOOKUP(CONCATENATE($B49," ",$C49),'-RÅDATA_KVARTAL-'!$A$4:$W$75,11),"")</f>
        <v>2114.2250969202482</v>
      </c>
      <c r="AM49" s="109"/>
      <c r="AN49" s="107">
        <f>IF(VLOOKUP(CONCATENATE($B49," ",$C49),'-RÅDATA_KVARTAL-'!$A$4:$W$75,13)&gt;0,VLOOKUP(CONCATENATE($B49," ",$C49),'-RÅDATA_KVARTAL-'!$A$4:$W$75,13),"")</f>
        <v>1444.3422377202482</v>
      </c>
      <c r="AO49" s="109"/>
    </row>
    <row r="50" spans="2:42" ht="10.5" customHeight="1">
      <c r="B50" s="105">
        <v>2012</v>
      </c>
      <c r="C50" s="105" t="s">
        <v>1</v>
      </c>
      <c r="D50" s="109"/>
      <c r="E50" s="179">
        <f>IF(VLOOKUP(CONCATENATE($B50," ",$C50),'-RÅDATA_KVARTAL-'!$A$4:$W$75,8)&gt;0,VLOOKUP(CONCATENATE($B50," ",$C50),'-RÅDATA_KVARTAL-'!$A$4:$W$75,8),"")</f>
        <v>48.25033275387068</v>
      </c>
      <c r="F50" s="109"/>
      <c r="G50" s="109"/>
      <c r="H50" s="179">
        <f>IF(VLOOKUP(CONCATENATE($B50," ",$C50),'-RÅDATA_KVARTAL-'!$A$4:$W$75,9)&gt;0,VLOOKUP(CONCATENATE($B50," ",$C50),'-RÅDATA_KVARTAL-'!$A$4:$W$75,9),"")</f>
        <v>2939.7765651112804</v>
      </c>
      <c r="I50" s="109"/>
      <c r="J50" s="109"/>
      <c r="K50" s="179">
        <f>IF(VLOOKUP(CONCATENATE($B50," ",$C50),'-RÅDATA_KVARTAL-'!$A$4:$W$75,4)&gt;0,VLOOKUP(CONCATENATE($B50," ",$C50),'-RÅDATA_KVARTAL-'!$A$4:$W$75,4),"")</f>
        <v>15787.92369051694</v>
      </c>
      <c r="L50" s="109"/>
      <c r="M50" s="109"/>
      <c r="N50" s="179">
        <f>IF(VLOOKUP(CONCATENATE($B50," ",$C50),'-RÅDATA_KVARTAL-'!$A$4:$W$75,6)&gt;0,VLOOKUP(CONCATENATE($B50," ",$C50),'-RÅDATA_KVARTAL-'!$A$4:$W$75,6),"")</f>
        <v>9478.0326905169404</v>
      </c>
      <c r="O50" s="109"/>
      <c r="P50" s="109"/>
      <c r="Q50" s="179">
        <f>IF(VLOOKUP(CONCATENATE($B50," ",$C50),'-RÅDATA_KVARTAL-'!$A$4:$W$75,14)&gt;0,VLOOKUP(CONCATENATE($B50," ",$C50),'-RÅDATA_KVARTAL-'!$A$4:$W$75,14),"")</f>
        <v>9580.1938064738206</v>
      </c>
      <c r="R50" s="109"/>
      <c r="S50" s="179">
        <f>IF(VLOOKUP(CONCATENATE($B50," ",$C50),'-RÅDATA_KVARTAL-'!$A$4:$W$75,16)&gt;0,VLOOKUP(CONCATENATE($B50," ",$C50),'-RÅDATA_KVARTAL-'!$A$4:$W$75,16),"")</f>
        <v>6977.5338064738207</v>
      </c>
      <c r="T50" s="109"/>
      <c r="U50" s="109"/>
      <c r="V50" s="179">
        <f>IF(VLOOKUP(CONCATENATE($B50," ",$C50),'-RÅDATA_KVARTAL-'!$A$4:$W$75,10)&gt;0,VLOOKUP(CONCATENATE($B50," ",$C50),'-RÅDATA_KVARTAL-'!$A$4:$W$75,10),"")</f>
        <v>6207.7298840431195</v>
      </c>
      <c r="W50" s="109"/>
      <c r="X50" s="179">
        <f>IF(VLOOKUP(CONCATENATE($B50," ",$C50),'-RÅDATA_KVARTAL-'!$A$4:$W$75,12)&gt;0,VLOOKUP(CONCATENATE($B50," ",$C50),'-RÅDATA_KVARTAL-'!$A$4:$W$75,12),"")</f>
        <v>2500.4988840431197</v>
      </c>
      <c r="Y50" s="109"/>
      <c r="Z50" s="109"/>
      <c r="AA50" s="179">
        <f>IF(VLOOKUP(CONCATENATE($B50," ",$C50),'-RÅDATA_KVARTAL-'!$A$4:$W$75,5)&gt;0,VLOOKUP(CONCATENATE($B50," ",$C50),'-RÅDATA_KVARTAL-'!$A$4:$W$75,5),"")</f>
        <v>5521.3071628763773</v>
      </c>
      <c r="AB50" s="109"/>
      <c r="AC50" s="109"/>
      <c r="AD50" s="179">
        <f>IF(VLOOKUP(CONCATENATE($B50," ",$C50),'-RÅDATA_KVARTAL-'!$A$4:$W$75,7)&gt;0,VLOOKUP(CONCATENATE($B50," ",$C50),'-RÅDATA_KVARTAL-'!$A$4:$W$75,7),"")</f>
        <v>4478.1812773763777</v>
      </c>
      <c r="AE50" s="109"/>
      <c r="AF50" s="109"/>
      <c r="AG50" s="179">
        <f>IF(VLOOKUP(CONCATENATE($B50," ",$C50),'-RÅDATA_KVARTAL-'!$A$4:$W$75,15)&gt;0,VLOOKUP(CONCATENATE($B50," ",$C50),'-RÅDATA_KVARTAL-'!$A$4:$W$75,15),"")</f>
        <v>3588.319821282128</v>
      </c>
      <c r="AH50" s="109"/>
      <c r="AI50" s="179">
        <f>IF(VLOOKUP(CONCATENATE($B50," ",$C50),'-RÅDATA_KVARTAL-'!$A$4:$W$75,17)&gt;0,VLOOKUP(CONCATENATE($B50," ",$C50),'-RÅDATA_KVARTAL-'!$A$4:$W$75,17),"")</f>
        <v>3090.4834304821284</v>
      </c>
      <c r="AJ50" s="109"/>
      <c r="AK50" s="105"/>
      <c r="AL50" s="179">
        <f>IF(VLOOKUP(CONCATENATE($B50," ",$C50),'-RÅDATA_KVARTAL-'!$A$4:$W$75,11)&gt;0,VLOOKUP(CONCATENATE($B50," ",$C50),'-RÅDATA_KVARTAL-'!$A$4:$W$75,11),"")</f>
        <v>1932.9873415942495</v>
      </c>
      <c r="AM50" s="109"/>
      <c r="AN50" s="107">
        <f>IF(VLOOKUP(CONCATENATE($B50," ",$C50),'-RÅDATA_KVARTAL-'!$A$4:$W$75,13)&gt;0,VLOOKUP(CONCATENATE($B50," ",$C50),'-RÅDATA_KVARTAL-'!$A$4:$W$75,13),"")</f>
        <v>1387.6978468942493</v>
      </c>
      <c r="AO50" s="109"/>
    </row>
    <row r="51" spans="2:42" ht="10.5" customHeight="1">
      <c r="B51" s="105">
        <v>2012</v>
      </c>
      <c r="C51" s="105" t="s">
        <v>2</v>
      </c>
      <c r="D51" s="109"/>
      <c r="E51" s="179">
        <f>IF(VLOOKUP(CONCATENATE($B51," ",$C51),'-RÅDATA_KVARTAL-'!$A$4:$W$75,8)&gt;0,VLOOKUP(CONCATENATE($B51," ",$C51),'-RÅDATA_KVARTAL-'!$A$4:$W$75,8),"")</f>
        <v>46.214981386504512</v>
      </c>
      <c r="F51" s="109"/>
      <c r="G51" s="109"/>
      <c r="H51" s="179">
        <f>IF(VLOOKUP(CONCATENATE($B51," ",$C51),'-RÅDATA_KVARTAL-'!$A$4:$W$75,9)&gt;0,VLOOKUP(CONCATENATE($B51," ",$C51),'-RÅDATA_KVARTAL-'!$A$4:$W$75,9),"")</f>
        <v>2900.6382680223733</v>
      </c>
      <c r="I51" s="109"/>
      <c r="J51" s="109"/>
      <c r="K51" s="179">
        <f>IF(VLOOKUP(CONCATENATE($B51," ",$C51),'-RÅDATA_KVARTAL-'!$A$4:$W$75,4)&gt;0,VLOOKUP(CONCATENATE($B51," ",$C51),'-RÅDATA_KVARTAL-'!$A$4:$W$75,4),"")</f>
        <v>16503.473587991499</v>
      </c>
      <c r="L51" s="109"/>
      <c r="M51" s="109"/>
      <c r="N51" s="179">
        <f>IF(VLOOKUP(CONCATENATE($B51," ",$C51),'-RÅDATA_KVARTAL-'!$A$4:$W$75,6)&gt;0,VLOOKUP(CONCATENATE($B51," ",$C51),'-RÅDATA_KVARTAL-'!$A$4:$W$75,6),"")</f>
        <v>8790.3665879914988</v>
      </c>
      <c r="O51" s="109"/>
      <c r="P51" s="109"/>
      <c r="Q51" s="179">
        <f>IF(VLOOKUP(CONCATENATE($B51," ",$C51),'-RÅDATA_KVARTAL-'!$A$4:$W$75,14)&gt;0,VLOOKUP(CONCATENATE($B51," ",$C51),'-RÅDATA_KVARTAL-'!$A$4:$W$75,14),"")</f>
        <v>8974.501323966384</v>
      </c>
      <c r="R51" s="109"/>
      <c r="S51" s="179">
        <f>IF(VLOOKUP(CONCATENATE($B51," ",$C51),'-RÅDATA_KVARTAL-'!$A$4:$W$75,16)&gt;0,VLOOKUP(CONCATENATE($B51," ",$C51),'-RÅDATA_KVARTAL-'!$A$4:$W$75,16),"")</f>
        <v>6425.050323966384</v>
      </c>
      <c r="T51" s="109"/>
      <c r="U51" s="109"/>
      <c r="V51" s="179">
        <f>IF(VLOOKUP(CONCATENATE($B51," ",$C51),'-RÅDATA_KVARTAL-'!$A$4:$W$75,10)&gt;0,VLOOKUP(CONCATENATE($B51," ",$C51),'-RÅDATA_KVARTAL-'!$A$4:$W$75,10),"")</f>
        <v>7528.9722640251148</v>
      </c>
      <c r="W51" s="109"/>
      <c r="X51" s="179">
        <f>IF(VLOOKUP(CONCATENATE($B51," ",$C51),'-RÅDATA_KVARTAL-'!$A$4:$W$75,12)&gt;0,VLOOKUP(CONCATENATE($B51," ",$C51),'-RÅDATA_KVARTAL-'!$A$4:$W$75,12),"")</f>
        <v>2365.3162640251148</v>
      </c>
      <c r="Y51" s="109"/>
      <c r="Z51" s="109"/>
      <c r="AA51" s="179">
        <f>IF(VLOOKUP(CONCATENATE($B51," ",$C51),'-RÅDATA_KVARTAL-'!$A$4:$W$75,5)&gt;0,VLOOKUP(CONCATENATE($B51," ",$C51),'-RÅDATA_KVARTAL-'!$A$4:$W$75,5),"")</f>
        <v>5376.5776363061623</v>
      </c>
      <c r="AB51" s="109"/>
      <c r="AC51" s="109"/>
      <c r="AD51" s="179">
        <f>IF(VLOOKUP(CONCATENATE($B51," ",$C51),'-RÅDATA_KVARTAL-'!$A$4:$W$75,7)&gt;0,VLOOKUP(CONCATENATE($B51," ",$C51),'-RÅDATA_KVARTAL-'!$A$4:$W$75,7),"")</f>
        <v>4169.2106444061628</v>
      </c>
      <c r="AE51" s="109"/>
      <c r="AF51" s="109"/>
      <c r="AG51" s="179">
        <f>IF(VLOOKUP(CONCATENATE($B51," ",$C51),'-RÅDATA_KVARTAL-'!$A$4:$W$75,15)&gt;0,VLOOKUP(CONCATENATE($B51," ",$C51),'-RÅDATA_KVARTAL-'!$A$4:$W$75,15),"")</f>
        <v>3356.4779357957032</v>
      </c>
      <c r="AH51" s="109"/>
      <c r="AI51" s="179">
        <f>IF(VLOOKUP(CONCATENATE($B51," ",$C51),'-RÅDATA_KVARTAL-'!$A$4:$W$75,17)&gt;0,VLOOKUP(CONCATENATE($B51," ",$C51),'-RÅDATA_KVARTAL-'!$A$4:$W$75,17),"")</f>
        <v>2883.9190502957035</v>
      </c>
      <c r="AJ51" s="109"/>
      <c r="AK51" s="105"/>
      <c r="AL51" s="179">
        <f>IF(VLOOKUP(CONCATENATE($B51," ",$C51),'-RÅDATA_KVARTAL-'!$A$4:$W$75,11)&gt;0,VLOOKUP(CONCATENATE($B51," ",$C51),'-RÅDATA_KVARTAL-'!$A$4:$W$75,11),"")</f>
        <v>2020.0997005104589</v>
      </c>
      <c r="AM51" s="109"/>
      <c r="AN51" s="107">
        <f>IF(VLOOKUP(CONCATENATE($B51," ",$C51),'-RÅDATA_KVARTAL-'!$A$4:$W$75,13)&gt;0,VLOOKUP(CONCATENATE($B51," ",$C51),'-RÅDATA_KVARTAL-'!$A$4:$W$75,13),"")</f>
        <v>1285.2915941104591</v>
      </c>
      <c r="AO51" s="109"/>
    </row>
    <row r="52" spans="2:42" ht="10.5" customHeight="1">
      <c r="B52" s="105">
        <v>2012</v>
      </c>
      <c r="C52" s="105" t="s">
        <v>3</v>
      </c>
      <c r="D52" s="109"/>
      <c r="E52" s="179">
        <f>IF(VLOOKUP(CONCATENATE($B52," ",$C52),'-RÅDATA_KVARTAL-'!$A$4:$W$75,8)&gt;0,VLOOKUP(CONCATENATE($B52," ",$C52),'-RÅDATA_KVARTAL-'!$A$4:$W$75,8),"")</f>
        <v>50.483969799049419</v>
      </c>
      <c r="F52" s="109"/>
      <c r="G52" s="109"/>
      <c r="H52" s="179">
        <f>IF(VLOOKUP(CONCATENATE($B52," ",$C52),'-RÅDATA_KVARTAL-'!$A$4:$W$75,9)&gt;0,VLOOKUP(CONCATENATE($B52," ",$C52),'-RÅDATA_KVARTAL-'!$A$4:$W$75,9),"")</f>
        <v>3077.393279668644</v>
      </c>
      <c r="I52" s="109"/>
      <c r="J52" s="109"/>
      <c r="K52" s="179">
        <f>IF(VLOOKUP(CONCATENATE($B52," ",$C52),'-RÅDATA_KVARTAL-'!$A$4:$W$75,4)&gt;0,VLOOKUP(CONCATENATE($B52," ",$C52),'-RÅDATA_KVARTAL-'!$A$4:$W$75,4),"")</f>
        <v>16569.563162011087</v>
      </c>
      <c r="L52" s="109"/>
      <c r="M52" s="109"/>
      <c r="N52" s="179">
        <f>IF(VLOOKUP(CONCATENATE($B52," ",$C52),'-RÅDATA_KVARTAL-'!$A$4:$W$75,6)&gt;0,VLOOKUP(CONCATENATE($B52," ",$C52),'-RÅDATA_KVARTAL-'!$A$4:$W$75,6),"")</f>
        <v>8698.2901620110879</v>
      </c>
      <c r="O52" s="109"/>
      <c r="P52" s="109"/>
      <c r="Q52" s="179">
        <f>IF(VLOOKUP(CONCATENATE($B52," ",$C52),'-RÅDATA_KVARTAL-'!$A$4:$W$75,14)&gt;0,VLOOKUP(CONCATENATE($B52," ",$C52),'-RÅDATA_KVARTAL-'!$A$4:$W$75,14),"")</f>
        <v>9012.2007211630989</v>
      </c>
      <c r="R52" s="109"/>
      <c r="S52" s="179">
        <f>IF(VLOOKUP(CONCATENATE($B52," ",$C52),'-RÅDATA_KVARTAL-'!$A$4:$W$75,16)&gt;0,VLOOKUP(CONCATENATE($B52," ",$C52),'-RÅDATA_KVARTAL-'!$A$4:$W$75,16),"")</f>
        <v>6472.2927211630986</v>
      </c>
      <c r="T52" s="109"/>
      <c r="U52" s="109"/>
      <c r="V52" s="179">
        <f>IF(VLOOKUP(CONCATENATE($B52," ",$C52),'-RÅDATA_KVARTAL-'!$A$4:$W$75,10)&gt;0,VLOOKUP(CONCATENATE($B52," ",$C52),'-RÅDATA_KVARTAL-'!$A$4:$W$75,10),"")</f>
        <v>7557.3624408479891</v>
      </c>
      <c r="W52" s="109"/>
      <c r="X52" s="179">
        <f>IF(VLOOKUP(CONCATENATE($B52," ",$C52),'-RÅDATA_KVARTAL-'!$A$4:$W$75,12)&gt;0,VLOOKUP(CONCATENATE($B52," ",$C52),'-RÅDATA_KVARTAL-'!$A$4:$W$75,12),"")</f>
        <v>2225.9974408479893</v>
      </c>
      <c r="Y52" s="109"/>
      <c r="Z52" s="109"/>
      <c r="AA52" s="179">
        <f>IF(VLOOKUP(CONCATENATE($B52," ",$C52),'-RÅDATA_KVARTAL-'!$A$4:$W$75,5)&gt;0,VLOOKUP(CONCATENATE($B52," ",$C52),'-RÅDATA_KVARTAL-'!$A$4:$W$75,5),"")</f>
        <v>5375.0306343112634</v>
      </c>
      <c r="AB52" s="109"/>
      <c r="AC52" s="109"/>
      <c r="AD52" s="179">
        <f>IF(VLOOKUP(CONCATENATE($B52," ",$C52),'-RÅDATA_KVARTAL-'!$A$4:$W$75,7)&gt;0,VLOOKUP(CONCATENATE($B52," ",$C52),'-RÅDATA_KVARTAL-'!$A$4:$W$75,7),"")</f>
        <v>4167.6986792112639</v>
      </c>
      <c r="AE52" s="109"/>
      <c r="AF52" s="109"/>
      <c r="AG52" s="179">
        <f>IF(VLOOKUP(CONCATENATE($B52," ",$C52),'-RÅDATA_KVARTAL-'!$A$4:$W$75,15)&gt;0,VLOOKUP(CONCATENATE($B52," ",$C52),'-RÅDATA_KVARTAL-'!$A$4:$W$75,15),"")</f>
        <v>3321.3085010484028</v>
      </c>
      <c r="AH52" s="109"/>
      <c r="AI52" s="179">
        <f>IF(VLOOKUP(CONCATENATE($B52," ",$C52),'-RÅDATA_KVARTAL-'!$A$4:$W$75,17)&gt;0,VLOOKUP(CONCATENATE($B52," ",$C52),'-RÅDATA_KVARTAL-'!$A$4:$W$75,17),"")</f>
        <v>2883.4337905484035</v>
      </c>
      <c r="AJ52" s="109"/>
      <c r="AK52" s="105"/>
      <c r="AL52" s="179">
        <f>IF(VLOOKUP(CONCATENATE($B52," ",$C52),'-RÅDATA_KVARTAL-'!$A$4:$W$75,11)&gt;0,VLOOKUP(CONCATENATE($B52," ",$C52),'-RÅDATA_KVARTAL-'!$A$4:$W$75,11),"")</f>
        <v>2053.7221332628606</v>
      </c>
      <c r="AM52" s="109"/>
      <c r="AN52" s="107">
        <f>IF(VLOOKUP(CONCATENATE($B52," ",$C52),'-RÅDATA_KVARTAL-'!$A$4:$W$75,13)&gt;0,VLOOKUP(CONCATENATE($B52," ",$C52),'-RÅDATA_KVARTAL-'!$A$4:$W$75,13),"")</f>
        <v>1284.2648886628606</v>
      </c>
      <c r="AO52" s="109"/>
    </row>
    <row r="53" spans="2:42" s="104" customFormat="1" ht="15" customHeight="1">
      <c r="B53" s="105">
        <v>2013</v>
      </c>
      <c r="C53" s="105" t="s">
        <v>0</v>
      </c>
      <c r="D53" s="109"/>
      <c r="E53" s="179">
        <f>IF(VLOOKUP(CONCATENATE($B53," ",$C53),'-RÅDATA_KVARTAL-'!$A$4:$W$75,8)&gt;0,VLOOKUP(CONCATENATE($B53," ",$C53),'-RÅDATA_KVARTAL-'!$A$4:$W$75,8),"")</f>
        <v>49.58761574243934</v>
      </c>
      <c r="F53" s="109" t="s">
        <v>169</v>
      </c>
      <c r="G53" s="109"/>
      <c r="H53" s="179">
        <f>IF(VLOOKUP(CONCATENATE($B53," ",$C53),'-RÅDATA_KVARTAL-'!$A$4:$W$75,9)&gt;0,VLOOKUP(CONCATENATE($B53," ",$C53),'-RÅDATA_KVARTAL-'!$A$4:$W$75,9),"")</f>
        <v>2899.2928092450688</v>
      </c>
      <c r="I53" s="109" t="s">
        <v>169</v>
      </c>
      <c r="J53" s="109"/>
      <c r="K53" s="179">
        <f>IF(VLOOKUP(CONCATENATE($B53," ",$C53),'-RÅDATA_KVARTAL-'!$A$4:$W$75,4)&gt;0,VLOOKUP(CONCATENATE($B53," ",$C53),'-RÅDATA_KVARTAL-'!$A$4:$W$75,4),"")</f>
        <v>16030.268611627875</v>
      </c>
      <c r="L53" s="109" t="s">
        <v>169</v>
      </c>
      <c r="M53" s="109"/>
      <c r="N53" s="179">
        <f>IF(VLOOKUP(CONCATENATE($B53," ",$C53),'-RÅDATA_KVARTAL-'!$A$4:$W$75,6)&gt;0,VLOOKUP(CONCATENATE($B53," ",$C53),'-RÅDATA_KVARTAL-'!$A$4:$W$75,6),"")</f>
        <v>9377.9646116278745</v>
      </c>
      <c r="O53" s="109" t="s">
        <v>169</v>
      </c>
      <c r="P53" s="109"/>
      <c r="Q53" s="179">
        <f>IF(VLOOKUP(CONCATENATE($B53," ",$C53),'-RÅDATA_KVARTAL-'!$A$4:$W$75,14)&gt;0,VLOOKUP(CONCATENATE($B53," ",$C53),'-RÅDATA_KVARTAL-'!$A$4:$W$75,14),"")</f>
        <v>9209.8829307133856</v>
      </c>
      <c r="R53" s="109" t="s">
        <v>169</v>
      </c>
      <c r="S53" s="179">
        <f>IF(VLOOKUP(CONCATENATE($B53," ",$C53),'-RÅDATA_KVARTAL-'!$A$4:$W$75,16)&gt;0,VLOOKUP(CONCATENATE($B53," ",$C53),'-RÅDATA_KVARTAL-'!$A$4:$W$75,16),"")</f>
        <v>6964.7149307133859</v>
      </c>
      <c r="T53" s="109"/>
      <c r="U53" s="109"/>
      <c r="V53" s="179">
        <f>IF(VLOOKUP(CONCATENATE($B53," ",$C53),'-RÅDATA_KVARTAL-'!$A$4:$W$75,10)&gt;0,VLOOKUP(CONCATENATE($B53," ",$C53),'-RÅDATA_KVARTAL-'!$A$4:$W$75,10),"")</f>
        <v>6820.38568091449</v>
      </c>
      <c r="W53" s="109" t="s">
        <v>169</v>
      </c>
      <c r="X53" s="179">
        <f>IF(VLOOKUP(CONCATENATE($B53," ",$C53),'-RÅDATA_KVARTAL-'!$A$4:$W$75,12)&gt;0,VLOOKUP(CONCATENATE($B53," ",$C53),'-RÅDATA_KVARTAL-'!$A$4:$W$75,12),"")</f>
        <v>2413.2496809144895</v>
      </c>
      <c r="Y53" s="109" t="s">
        <v>169</v>
      </c>
      <c r="Z53" s="109"/>
      <c r="AA53" s="179">
        <f>IF(VLOOKUP(CONCATENATE($B53," ",$C53),'-RÅDATA_KVARTAL-'!$A$4:$W$75,5)&gt;0,VLOOKUP(CONCATENATE($B53," ",$C53),'-RÅDATA_KVARTAL-'!$A$4:$W$75,5),"")</f>
        <v>5448.6961253681729</v>
      </c>
      <c r="AB53" s="109" t="s">
        <v>169</v>
      </c>
      <c r="AC53" s="109"/>
      <c r="AD53" s="179">
        <f>IF(VLOOKUP(CONCATENATE($B53," ",$C53),'-RÅDATA_KVARTAL-'!$A$4:$W$75,7)&gt;0,VLOOKUP(CONCATENATE($B53," ",$C53),'-RÅDATA_KVARTAL-'!$A$4:$W$75,7),"")</f>
        <v>4406.8854633681731</v>
      </c>
      <c r="AE53" s="109" t="s">
        <v>169</v>
      </c>
      <c r="AF53" s="109"/>
      <c r="AG53" s="179">
        <f>IF(VLOOKUP(CONCATENATE($B53," ",$C53),'-RÅDATA_KVARTAL-'!$A$4:$W$75,15)&gt;0,VLOOKUP(CONCATENATE($B53," ",$C53),'-RÅDATA_KVARTAL-'!$A$4:$W$75,15),"")</f>
        <v>3574.8914992691844</v>
      </c>
      <c r="AH53" s="109" t="s">
        <v>169</v>
      </c>
      <c r="AI53" s="179">
        <f>IF(VLOOKUP(CONCATENATE($B53," ",$C53),'-RÅDATA_KVARTAL-'!$A$4:$W$75,17)&gt;0,VLOOKUP(CONCATENATE($B53," ",$C53),'-RÅDATA_KVARTAL-'!$A$4:$W$75,17),"")</f>
        <v>3180.0304864691843</v>
      </c>
      <c r="AJ53" s="105"/>
      <c r="AK53" s="105"/>
      <c r="AL53" s="179">
        <f>IF(VLOOKUP(CONCATENATE($B53," ",$C53),'-RÅDATA_KVARTAL-'!$A$4:$W$75,11)&gt;0,VLOOKUP(CONCATENATE($B53," ",$C53),'-RÅDATA_KVARTAL-'!$A$4:$W$75,11),"")</f>
        <v>1873.8046260989888</v>
      </c>
      <c r="AM53" s="109" t="s">
        <v>169</v>
      </c>
      <c r="AN53" s="107">
        <f>IF(VLOOKUP(CONCATENATE($B53," ",$C53),'-RÅDATA_KVARTAL-'!$A$4:$W$75,13)&gt;0,VLOOKUP(CONCATENATE($B53," ",$C53),'-RÅDATA_KVARTAL-'!$A$4:$W$75,13),"")</f>
        <v>1226.8549768989888</v>
      </c>
      <c r="AO53" s="109" t="s">
        <v>169</v>
      </c>
    </row>
    <row r="54" spans="2:42" ht="10.5" customHeight="1">
      <c r="B54" s="105">
        <v>2013</v>
      </c>
      <c r="C54" s="105" t="s">
        <v>1</v>
      </c>
      <c r="D54" s="109"/>
      <c r="E54" s="179">
        <f>IF(VLOOKUP(CONCATENATE($B54," ",$C54),'-RÅDATA_KVARTAL-'!$A$4:$W$75,8)&gt;0,VLOOKUP(CONCATENATE($B54," ",$C54),'-RÅDATA_KVARTAL-'!$A$4:$W$75,8),"")</f>
        <v>50.751368787791115</v>
      </c>
      <c r="F54" s="109" t="s">
        <v>169</v>
      </c>
      <c r="G54" s="109"/>
      <c r="H54" s="179">
        <f>IF(VLOOKUP(CONCATENATE($B54," ",$C54),'-RÅDATA_KVARTAL-'!$A$4:$W$75,9)&gt;0,VLOOKUP(CONCATENATE($B54," ",$C54),'-RÅDATA_KVARTAL-'!$A$4:$W$75,9),"")</f>
        <v>3016.7218528499575</v>
      </c>
      <c r="I54" s="109" t="s">
        <v>169</v>
      </c>
      <c r="J54" s="109"/>
      <c r="K54" s="179">
        <f>IF(VLOOKUP(CONCATENATE($B54," ",$C54),'-RÅDATA_KVARTAL-'!$A$4:$W$75,4)&gt;0,VLOOKUP(CONCATENATE($B54," ",$C54),'-RÅDATA_KVARTAL-'!$A$4:$W$75,4),"")</f>
        <v>16065.056525106847</v>
      </c>
      <c r="L54" s="109" t="s">
        <v>169</v>
      </c>
      <c r="M54" s="109"/>
      <c r="N54" s="179">
        <f>IF(VLOOKUP(CONCATENATE($B54," ",$C54),'-RÅDATA_KVARTAL-'!$A$4:$W$75,6)&gt;0,VLOOKUP(CONCATENATE($B54," ",$C54),'-RÅDATA_KVARTAL-'!$A$4:$W$75,6),"")</f>
        <v>9652.0480251068475</v>
      </c>
      <c r="O54" s="109" t="s">
        <v>169</v>
      </c>
      <c r="P54" s="109"/>
      <c r="Q54" s="179">
        <f>IF(VLOOKUP(CONCATENATE($B54," ",$C54),'-RÅDATA_KVARTAL-'!$A$4:$W$75,14)&gt;0,VLOOKUP(CONCATENATE($B54," ",$C54),'-RÅDATA_KVARTAL-'!$A$4:$W$75,14),"")</f>
        <v>9057.305418529515</v>
      </c>
      <c r="R54" s="109" t="s">
        <v>169</v>
      </c>
      <c r="S54" s="179">
        <f>IF(VLOOKUP(CONCATENATE($B54," ",$C54),'-RÅDATA_KVARTAL-'!$A$4:$W$75,16)&gt;0,VLOOKUP(CONCATENATE($B54," ",$C54),'-RÅDATA_KVARTAL-'!$A$4:$W$75,16),"")</f>
        <v>6875.8929185295146</v>
      </c>
      <c r="T54" s="109"/>
      <c r="U54" s="109"/>
      <c r="V54" s="179">
        <f>IF(VLOOKUP(CONCATENATE($B54," ",$C54),'-RÅDATA_KVARTAL-'!$A$4:$W$75,10)&gt;0,VLOOKUP(CONCATENATE($B54," ",$C54),'-RÅDATA_KVARTAL-'!$A$4:$W$75,10),"")</f>
        <v>7007.7511065773324</v>
      </c>
      <c r="W54" s="109" t="s">
        <v>169</v>
      </c>
      <c r="X54" s="179">
        <f>IF(VLOOKUP(CONCATENATE($B54," ",$C54),'-RÅDATA_KVARTAL-'!$A$4:$W$75,12)&gt;0,VLOOKUP(CONCATENATE($B54," ",$C54),'-RÅDATA_KVARTAL-'!$A$4:$W$75,12),"")</f>
        <v>2776.1551065773328</v>
      </c>
      <c r="Y54" s="109" t="s">
        <v>169</v>
      </c>
      <c r="Z54" s="109"/>
      <c r="AA54" s="179">
        <f>IF(VLOOKUP(CONCATENATE($B54," ",$C54),'-RÅDATA_KVARTAL-'!$A$4:$W$75,5)&gt;0,VLOOKUP(CONCATENATE($B54," ",$C54),'-RÅDATA_KVARTAL-'!$A$4:$W$75,5),"")</f>
        <v>5385.835301479925</v>
      </c>
      <c r="AB54" s="109" t="s">
        <v>169</v>
      </c>
      <c r="AC54" s="109"/>
      <c r="AD54" s="179">
        <f>IF(VLOOKUP(CONCATENATE($B54," ",$C54),'-RÅDATA_KVARTAL-'!$A$4:$W$75,7)&gt;0,VLOOKUP(CONCATENATE($B54," ",$C54),'-RÅDATA_KVARTAL-'!$A$4:$W$75,7),"")</f>
        <v>4385.6781984799254</v>
      </c>
      <c r="AE54" s="109" t="s">
        <v>169</v>
      </c>
      <c r="AF54" s="109"/>
      <c r="AG54" s="179">
        <f>IF(VLOOKUP(CONCATENATE($B54," ",$C54),'-RÅDATA_KVARTAL-'!$A$4:$W$75,15)&gt;0,VLOOKUP(CONCATENATE($B54," ",$C54),'-RÅDATA_KVARTAL-'!$A$4:$W$75,15),"")</f>
        <v>3523.4063995246252</v>
      </c>
      <c r="AH54" s="109" t="s">
        <v>169</v>
      </c>
      <c r="AI54" s="179">
        <f>IF(VLOOKUP(CONCATENATE($B54," ",$C54),'-RÅDATA_KVARTAL-'!$A$4:$W$75,17)&gt;0,VLOOKUP(CONCATENATE($B54," ",$C54),'-RÅDATA_KVARTAL-'!$A$4:$W$75,17),"")</f>
        <v>3115.405825224625</v>
      </c>
      <c r="AJ54" s="109"/>
      <c r="AK54" s="105"/>
      <c r="AL54" s="179">
        <f>IF(VLOOKUP(CONCATENATE($B54," ",$C54),'-RÅDATA_KVARTAL-'!$A$4:$W$75,11)&gt;0,VLOOKUP(CONCATENATE($B54," ",$C54),'-RÅDATA_KVARTAL-'!$A$4:$W$75,11),"")</f>
        <v>1862.4289019552996</v>
      </c>
      <c r="AM54" s="109" t="s">
        <v>169</v>
      </c>
      <c r="AN54" s="107">
        <f>IF(VLOOKUP(CONCATENATE($B54," ",$C54),'-RÅDATA_KVARTAL-'!$A$4:$W$75,13)&gt;0,VLOOKUP(CONCATENATE($B54," ",$C54),'-RÅDATA_KVARTAL-'!$A$4:$W$75,13),"")</f>
        <v>1270.2723732552995</v>
      </c>
      <c r="AO54" s="109"/>
    </row>
    <row r="55" spans="2:42" ht="10.5" customHeight="1">
      <c r="B55" s="33">
        <v>2013</v>
      </c>
      <c r="C55" s="33" t="s">
        <v>2</v>
      </c>
      <c r="D55" s="78"/>
      <c r="E55" s="179">
        <f>IF(VLOOKUP(CONCATENATE($B55," ",$C55),'-RÅDATA_KVARTAL-'!$A$4:$W$75,8)&gt;0,VLOOKUP(CONCATENATE($B55," ",$C55),'-RÅDATA_KVARTAL-'!$A$4:$W$75,8),"")</f>
        <v>48.47236703993628</v>
      </c>
      <c r="F55" s="109" t="s">
        <v>169</v>
      </c>
      <c r="G55" s="109"/>
      <c r="H55" s="179">
        <f>IF(VLOOKUP(CONCATENATE($B55," ",$C55),'-RÅDATA_KVARTAL-'!$A$4:$W$75,9)&gt;0,VLOOKUP(CONCATENATE($B55," ",$C55),'-RÅDATA_KVARTAL-'!$A$4:$W$75,9),"")</f>
        <v>2932.7509734960508</v>
      </c>
      <c r="I55" s="109" t="s">
        <v>169</v>
      </c>
      <c r="J55" s="109"/>
      <c r="K55" s="179">
        <f>IF(VLOOKUP(CONCATENATE($B55," ",$C55),'-RÅDATA_KVARTAL-'!$A$4:$W$75,4)&gt;0,VLOOKUP(CONCATENATE($B55," ",$C55),'-RÅDATA_KVARTAL-'!$A$4:$W$75,4),"")</f>
        <v>17013.717599882155</v>
      </c>
      <c r="L55" s="109" t="s">
        <v>169</v>
      </c>
      <c r="M55" s="109"/>
      <c r="N55" s="179">
        <f>IF(VLOOKUP(CONCATENATE($B55," ",$C55),'-RÅDATA_KVARTAL-'!$A$4:$W$75,6)&gt;0,VLOOKUP(CONCATENATE($B55," ",$C55),'-RÅDATA_KVARTAL-'!$A$4:$W$75,6),"")</f>
        <v>9380.1165998821562</v>
      </c>
      <c r="O55" s="109" t="s">
        <v>169</v>
      </c>
      <c r="P55" s="109"/>
      <c r="Q55" s="179">
        <f>IF(VLOOKUP(CONCATENATE($B55," ",$C55),'-RÅDATA_KVARTAL-'!$A$4:$W$75,14)&gt;0,VLOOKUP(CONCATENATE($B55," ",$C55),'-RÅDATA_KVARTAL-'!$A$4:$W$75,14),"")</f>
        <v>9458.2443570994601</v>
      </c>
      <c r="R55" s="109" t="s">
        <v>169</v>
      </c>
      <c r="S55" s="179">
        <f>IF(VLOOKUP(CONCATENATE($B55," ",$C55),'-RÅDATA_KVARTAL-'!$A$4:$W$75,16)&gt;0,VLOOKUP(CONCATENATE($B55," ",$C55),'-RÅDATA_KVARTAL-'!$A$4:$W$75,16),"")</f>
        <v>6687.5633570994605</v>
      </c>
      <c r="T55" s="109"/>
      <c r="U55" s="109"/>
      <c r="V55" s="179">
        <f>IF(VLOOKUP(CONCATENATE($B55," ",$C55),'-RÅDATA_KVARTAL-'!$A$4:$W$75,10)&gt;0,VLOOKUP(CONCATENATE($B55," ",$C55),'-RÅDATA_KVARTAL-'!$A$4:$W$75,10),"")</f>
        <v>7555.4732427826948</v>
      </c>
      <c r="W55" s="109" t="s">
        <v>169</v>
      </c>
      <c r="X55" s="179">
        <f>IF(VLOOKUP(CONCATENATE($B55," ",$C55),'-RÅDATA_KVARTAL-'!$A$4:$W$75,12)&gt;0,VLOOKUP(CONCATENATE($B55," ",$C55),'-RÅDATA_KVARTAL-'!$A$4:$W$75,12),"")</f>
        <v>2692.5532427826947</v>
      </c>
      <c r="Y55" s="109"/>
      <c r="Z55" s="109"/>
      <c r="AA55" s="179">
        <f>IF(VLOOKUP(CONCATENATE($B55," ",$C55),'-RÅDATA_KVARTAL-'!$A$4:$W$75,5)&gt;0,VLOOKUP(CONCATENATE($B55," ",$C55),'-RÅDATA_KVARTAL-'!$A$4:$W$75,5),"")</f>
        <v>5261.9647602348114</v>
      </c>
      <c r="AB55" s="109" t="s">
        <v>169</v>
      </c>
      <c r="AC55" s="109"/>
      <c r="AD55" s="179">
        <f>IF(VLOOKUP(CONCATENATE($B55," ",$C55),'-RÅDATA_KVARTAL-'!$A$4:$W$75,7)&gt;0,VLOOKUP(CONCATENATE($B55," ",$C55),'-RÅDATA_KVARTAL-'!$A$4:$W$75,7),"")</f>
        <v>4052.5086633348119</v>
      </c>
      <c r="AE55" s="109" t="s">
        <v>169</v>
      </c>
      <c r="AF55" s="109"/>
      <c r="AG55" s="179">
        <f>IF(VLOOKUP(CONCATENATE($B55," ",$C55),'-RÅDATA_KVARTAL-'!$A$4:$W$75,15)&gt;0,VLOOKUP(CONCATENATE($B55," ",$C55),'-RÅDATA_KVARTAL-'!$A$4:$W$75,15),"")</f>
        <v>3465.1655357898517</v>
      </c>
      <c r="AH55" s="109" t="s">
        <v>169</v>
      </c>
      <c r="AI55" s="179">
        <f>IF(VLOOKUP(CONCATENATE($B55," ",$C55),'-RÅDATA_KVARTAL-'!$A$4:$W$75,17)&gt;0,VLOOKUP(CONCATENATE($B55," ",$C55),'-RÅDATA_KVARTAL-'!$A$4:$W$75,17),"")</f>
        <v>2946.0852645898517</v>
      </c>
      <c r="AJ55" s="109"/>
      <c r="AK55" s="105"/>
      <c r="AL55" s="179">
        <f>IF(VLOOKUP(CONCATENATE($B55," ",$C55),'-RÅDATA_KVARTAL-'!$A$4:$W$75,11)&gt;0,VLOOKUP(CONCATENATE($B55," ",$C55),'-RÅDATA_KVARTAL-'!$A$4:$W$75,11),"")</f>
        <v>1796.7992244449595</v>
      </c>
      <c r="AM55" s="109" t="s">
        <v>169</v>
      </c>
      <c r="AN55" s="107">
        <f>IF(VLOOKUP(CONCATENATE($B55," ",$C55),'-RÅDATA_KVARTAL-'!$A$4:$W$75,13)&gt;0,VLOOKUP(CONCATENATE($B55," ",$C55),'-RÅDATA_KVARTAL-'!$A$4:$W$75,13),"")</f>
        <v>1106.4233987449597</v>
      </c>
      <c r="AO55" s="109"/>
    </row>
    <row r="56" spans="2:42" ht="15" customHeight="1">
      <c r="B56" s="33">
        <v>2013</v>
      </c>
      <c r="C56" s="33" t="s">
        <v>3</v>
      </c>
      <c r="D56" s="78"/>
      <c r="E56" s="179">
        <f>IF(VLOOKUP(CONCATENATE($B56," ",$C56),'-RÅDATA_KVARTAL-'!$A$4:$W$75,8)&gt;0,VLOOKUP(CONCATENATE($B56," ",$C56),'-RÅDATA_KVARTAL-'!$A$4:$W$75,8),"")</f>
        <v>52.438955764540864</v>
      </c>
      <c r="F56" s="109"/>
      <c r="G56" s="109"/>
      <c r="H56" s="179">
        <f>IF(VLOOKUP(CONCATENATE($B56," ",$C56),'-RÅDATA_KVARTAL-'!$A$4:$W$75,9)&gt;0,VLOOKUP(CONCATENATE($B56," ",$C56),'-RÅDATA_KVARTAL-'!$A$4:$W$75,9),"")</f>
        <v>2993.4728878626452</v>
      </c>
      <c r="I56" s="109"/>
      <c r="J56" s="109"/>
      <c r="K56" s="179">
        <f>IF(VLOOKUP(CONCATENATE($B56," ",$C56),'-RÅDATA_KVARTAL-'!$A$4:$W$75,4)&gt;0,VLOOKUP(CONCATENATE($B56," ",$C56),'-RÅDATA_KVARTAL-'!$A$4:$W$75,4),"")</f>
        <v>17760.94131680916</v>
      </c>
      <c r="L56" s="109"/>
      <c r="M56" s="109"/>
      <c r="N56" s="179">
        <f>IF(VLOOKUP(CONCATENATE($B56," ",$C56),'-RÅDATA_KVARTAL-'!$A$4:$W$75,6)&gt;0,VLOOKUP(CONCATENATE($B56," ",$C56),'-RÅDATA_KVARTAL-'!$A$4:$W$75,6),"")</f>
        <v>9655.3403168091609</v>
      </c>
      <c r="O56" s="109"/>
      <c r="P56" s="109"/>
      <c r="Q56" s="179">
        <f>IF(VLOOKUP(CONCATENATE($B56," ",$C56),'-RÅDATA_KVARTAL-'!$A$4:$W$75,14)&gt;0,VLOOKUP(CONCATENATE($B56," ",$C56),'-RÅDATA_KVARTAL-'!$A$4:$W$75,14),"")</f>
        <v>9526.5428795012976</v>
      </c>
      <c r="R56" s="109"/>
      <c r="S56" s="179">
        <f>IF(VLOOKUP(CONCATENATE($B56," ",$C56),'-RÅDATA_KVARTAL-'!$A$4:$W$75,16)&gt;0,VLOOKUP(CONCATENATE($B56," ",$C56),'-RÅDATA_KVARTAL-'!$A$4:$W$75,16),"")</f>
        <v>6800.1968795012981</v>
      </c>
      <c r="T56" s="109"/>
      <c r="U56" s="109"/>
      <c r="V56" s="179">
        <f>IF(VLOOKUP(CONCATENATE($B56," ",$C56),'-RÅDATA_KVARTAL-'!$A$4:$W$75,10)&gt;0,VLOOKUP(CONCATENATE($B56," ",$C56),'-RÅDATA_KVARTAL-'!$A$4:$W$75,10),"")</f>
        <v>8234.398437307862</v>
      </c>
      <c r="W56" s="109"/>
      <c r="X56" s="179">
        <f>IF(VLOOKUP(CONCATENATE($B56," ",$C56),'-RÅDATA_KVARTAL-'!$A$4:$W$75,12)&gt;0,VLOOKUP(CONCATENATE($B56," ",$C56),'-RÅDATA_KVARTAL-'!$A$4:$W$75,12),"")</f>
        <v>2855.1434373078619</v>
      </c>
      <c r="Y56" s="109"/>
      <c r="Z56" s="109"/>
      <c r="AA56" s="179">
        <f>IF(VLOOKUP(CONCATENATE($B56," ",$C56),'-RÅDATA_KVARTAL-'!$A$4:$W$75,5)&gt;0,VLOOKUP(CONCATENATE($B56," ",$C56),'-RÅDATA_KVARTAL-'!$A$4:$W$75,5),"")</f>
        <v>5632.4198006328897</v>
      </c>
      <c r="AB56" s="109"/>
      <c r="AC56" s="109"/>
      <c r="AD56" s="179">
        <f>IF(VLOOKUP(CONCATENATE($B56," ",$C56),'-RÅDATA_KVARTAL-'!$A$4:$W$75,7)&gt;0,VLOOKUP(CONCATENATE($B56," ",$C56),'-RÅDATA_KVARTAL-'!$A$4:$W$75,7),"")</f>
        <v>4373.0382597328899</v>
      </c>
      <c r="AE56" s="109"/>
      <c r="AF56" s="109"/>
      <c r="AG56" s="179">
        <f>IF(VLOOKUP(CONCATENATE($B56," ",$C56),'-RÅDATA_KVARTAL-'!$A$4:$W$75,15)&gt;0,VLOOKUP(CONCATENATE($B56," ",$C56),'-RÅDATA_KVARTAL-'!$A$4:$W$75,15),"")</f>
        <v>3560.3001019464332</v>
      </c>
      <c r="AH56" s="109"/>
      <c r="AI56" s="179">
        <f>IF(VLOOKUP(CONCATENATE($B56," ",$C56),'-RÅDATA_KVARTAL-'!$A$4:$W$75,17)&gt;0,VLOOKUP(CONCATENATE($B56," ",$C56),'-RÅDATA_KVARTAL-'!$A$4:$W$75,17),"")</f>
        <v>3074.2818367464333</v>
      </c>
      <c r="AJ56" s="105"/>
      <c r="AK56" s="105"/>
      <c r="AL56" s="179">
        <f>IF(VLOOKUP(CONCATENATE($B56," ",$C56),'-RÅDATA_KVARTAL-'!$A$4:$W$75,11)&gt;0,VLOOKUP(CONCATENATE($B56," ",$C56),'-RÅDATA_KVARTAL-'!$A$4:$W$75,11),"")</f>
        <v>2072.1196986864566</v>
      </c>
      <c r="AM56" s="109"/>
      <c r="AN56" s="179">
        <f>IF(VLOOKUP(CONCATENATE($B56," ",$C56),'-RÅDATA_KVARTAL-'!$A$4:$W$75,13)&gt;0,VLOOKUP(CONCATENATE($B56," ",$C56),'-RÅDATA_KVARTAL-'!$A$4:$W$75,13),"")</f>
        <v>1298.7564229864565</v>
      </c>
      <c r="AO56" s="109"/>
      <c r="AP56" s="109"/>
    </row>
    <row r="57" spans="2:42" s="104" customFormat="1" ht="15" hidden="1" customHeight="1">
      <c r="B57" s="105">
        <v>2014</v>
      </c>
      <c r="C57" s="105" t="s">
        <v>0</v>
      </c>
      <c r="D57" s="106"/>
      <c r="E57" s="179" t="str">
        <f>IF(VLOOKUP(CONCATENATE($B57," ",$C57),'-RÅDATA_KVARTAL-'!$A$4:$W$75,8)&gt;0,VLOOKUP(CONCATENATE($B57," ",$C57),'-RÅDATA_KVARTAL-'!$A$4:$W$75,8),"")</f>
        <v/>
      </c>
      <c r="F57" s="109"/>
      <c r="G57" s="109"/>
      <c r="H57" s="179" t="str">
        <f>IF(VLOOKUP(CONCATENATE($B57," ",$C57),'-RÅDATA_KVARTAL-'!$A$4:$W$75,9)&gt;0,VLOOKUP(CONCATENATE($B57," ",$C57),'-RÅDATA_KVARTAL-'!$A$4:$W$75,9),"")</f>
        <v/>
      </c>
      <c r="I57" s="109"/>
      <c r="J57" s="109"/>
      <c r="K57" s="179" t="str">
        <f>IF(VLOOKUP(CONCATENATE($B57," ",$C57),'-RÅDATA_KVARTAL-'!$A$4:$W$75,4)&gt;0,VLOOKUP(CONCATENATE($B57," ",$C57),'-RÅDATA_KVARTAL-'!$A$4:$W$75,4),"")</f>
        <v/>
      </c>
      <c r="L57" s="109"/>
      <c r="M57" s="109"/>
      <c r="N57" s="179" t="str">
        <f>IF(VLOOKUP(CONCATENATE($B57," ",$C57),'-RÅDATA_KVARTAL-'!$A$4:$W$75,6)&gt;0,VLOOKUP(CONCATENATE($B57," ",$C57),'-RÅDATA_KVARTAL-'!$A$4:$W$75,6),"")</f>
        <v/>
      </c>
      <c r="O57" s="109"/>
      <c r="P57" s="109"/>
      <c r="Q57" s="179" t="str">
        <f>IF(VLOOKUP(CONCATENATE($B57," ",$C57),'-RÅDATA_KVARTAL-'!$A$4:$W$75,14)&gt;0,VLOOKUP(CONCATENATE($B57," ",$C57),'-RÅDATA_KVARTAL-'!$A$4:$W$75,14),"")</f>
        <v/>
      </c>
      <c r="R57" s="109"/>
      <c r="S57" s="179" t="str">
        <f>IF(VLOOKUP(CONCATENATE($B57," ",$C57),'-RÅDATA_KVARTAL-'!$A$4:$W$75,16)&gt;0,VLOOKUP(CONCATENATE($B57," ",$C57),'-RÅDATA_KVARTAL-'!$A$4:$W$75,16),"")</f>
        <v/>
      </c>
      <c r="T57" s="109"/>
      <c r="U57" s="109"/>
      <c r="V57" s="179" t="str">
        <f>IF(VLOOKUP(CONCATENATE($B57," ",$C57),'-RÅDATA_KVARTAL-'!$A$4:$W$75,10)&gt;0,VLOOKUP(CONCATENATE($B57," ",$C57),'-RÅDATA_KVARTAL-'!$A$4:$W$75,10),"")</f>
        <v/>
      </c>
      <c r="W57" s="109"/>
      <c r="X57" s="179" t="str">
        <f>IF(VLOOKUP(CONCATENATE($B57," ",$C57),'-RÅDATA_KVARTAL-'!$A$4:$W$75,12)&gt;0,VLOOKUP(CONCATENATE($B57," ",$C57),'-RÅDATA_KVARTAL-'!$A$4:$W$75,12),"")</f>
        <v/>
      </c>
      <c r="Y57" s="109"/>
      <c r="Z57" s="109"/>
      <c r="AA57" s="179" t="str">
        <f>IF(VLOOKUP(CONCATENATE($B57," ",$C57),'-RÅDATA_KVARTAL-'!$A$4:$W$75,5)&gt;0,VLOOKUP(CONCATENATE($B57," ",$C57),'-RÅDATA_KVARTAL-'!$A$4:$W$75,5),"")</f>
        <v/>
      </c>
      <c r="AB57" s="109"/>
      <c r="AC57" s="109"/>
      <c r="AD57" s="179" t="str">
        <f>IF(VLOOKUP(CONCATENATE($B57," ",$C57),'-RÅDATA_KVARTAL-'!$A$4:$W$75,7)&gt;0,VLOOKUP(CONCATENATE($B57," ",$C57),'-RÅDATA_KVARTAL-'!$A$4:$W$75,7),"")</f>
        <v/>
      </c>
      <c r="AE57" s="109"/>
      <c r="AF57" s="109"/>
      <c r="AG57" s="179" t="str">
        <f>IF(VLOOKUP(CONCATENATE($B57," ",$C57),'-RÅDATA_KVARTAL-'!$A$4:$W$75,15)&gt;0,VLOOKUP(CONCATENATE($B57," ",$C57),'-RÅDATA_KVARTAL-'!$A$4:$W$75,15),"")</f>
        <v/>
      </c>
      <c r="AH57" s="109"/>
      <c r="AI57" s="179" t="str">
        <f>IF(VLOOKUP(CONCATENATE($B57," ",$C57),'-RÅDATA_KVARTAL-'!$A$4:$W$75,17)&gt;0,VLOOKUP(CONCATENATE($B57," ",$C57),'-RÅDATA_KVARTAL-'!$A$4:$W$75,17),"")</f>
        <v/>
      </c>
      <c r="AJ57" s="105"/>
      <c r="AK57" s="105"/>
      <c r="AL57" s="179" t="str">
        <f>IF(VLOOKUP(CONCATENATE($B57," ",$C57),'-RÅDATA_KVARTAL-'!$A$4:$W$75,11)&gt;0,VLOOKUP(CONCATENATE($B57," ",$C57),'-RÅDATA_KVARTAL-'!$A$4:$W$75,11),"")</f>
        <v/>
      </c>
      <c r="AM57" s="109"/>
      <c r="AN57" s="179" t="str">
        <f>IF(VLOOKUP(CONCATENATE($B57," ",$C57),'-RÅDATA_KVARTAL-'!$A$4:$W$75,13)&gt;0,VLOOKUP(CONCATENATE($B57," ",$C57),'-RÅDATA_KVARTAL-'!$A$4:$W$75,13),"")</f>
        <v/>
      </c>
      <c r="AO57" s="109"/>
      <c r="AP57" s="109"/>
    </row>
    <row r="58" spans="2:42" ht="10.5" hidden="1" customHeight="1">
      <c r="B58" s="33">
        <v>2014</v>
      </c>
      <c r="C58" s="33" t="s">
        <v>1</v>
      </c>
      <c r="D58" s="78"/>
      <c r="E58" s="179" t="str">
        <f>IF(VLOOKUP(CONCATENATE($B58," ",$C58),'-RÅDATA_KVARTAL-'!$A$4:$W$75,8)&gt;0,VLOOKUP(CONCATENATE($B58," ",$C58),'-RÅDATA_KVARTAL-'!$A$4:$W$75,8),"")</f>
        <v/>
      </c>
      <c r="F58" s="109"/>
      <c r="G58" s="109"/>
      <c r="H58" s="179" t="str">
        <f>IF(VLOOKUP(CONCATENATE($B58," ",$C58),'-RÅDATA_KVARTAL-'!$A$4:$W$75,9)&gt;0,VLOOKUP(CONCATENATE($B58," ",$C58),'-RÅDATA_KVARTAL-'!$A$4:$W$75,9),"")</f>
        <v/>
      </c>
      <c r="I58" s="109"/>
      <c r="J58" s="109"/>
      <c r="K58" s="179" t="str">
        <f>IF(VLOOKUP(CONCATENATE($B58," ",$C58),'-RÅDATA_KVARTAL-'!$A$4:$W$75,4)&gt;0,VLOOKUP(CONCATENATE($B58," ",$C58),'-RÅDATA_KVARTAL-'!$A$4:$W$75,4),"")</f>
        <v/>
      </c>
      <c r="L58" s="109"/>
      <c r="M58" s="109"/>
      <c r="N58" s="179" t="str">
        <f>IF(VLOOKUP(CONCATENATE($B58," ",$C58),'-RÅDATA_KVARTAL-'!$A$4:$W$75,6)&gt;0,VLOOKUP(CONCATENATE($B58," ",$C58),'-RÅDATA_KVARTAL-'!$A$4:$W$75,6),"")</f>
        <v/>
      </c>
      <c r="O58" s="109"/>
      <c r="P58" s="109"/>
      <c r="Q58" s="179" t="str">
        <f>IF(VLOOKUP(CONCATENATE($B58," ",$C58),'-RÅDATA_KVARTAL-'!$A$4:$W$75,14)&gt;0,VLOOKUP(CONCATENATE($B58," ",$C58),'-RÅDATA_KVARTAL-'!$A$4:$W$75,14),"")</f>
        <v/>
      </c>
      <c r="R58" s="109"/>
      <c r="S58" s="179" t="str">
        <f>IF(VLOOKUP(CONCATENATE($B58," ",$C58),'-RÅDATA_KVARTAL-'!$A$4:$W$75,16)&gt;0,VLOOKUP(CONCATENATE($B58," ",$C58),'-RÅDATA_KVARTAL-'!$A$4:$W$75,16),"")</f>
        <v/>
      </c>
      <c r="T58" s="109"/>
      <c r="U58" s="109"/>
      <c r="V58" s="179" t="str">
        <f>IF(VLOOKUP(CONCATENATE($B58," ",$C58),'-RÅDATA_KVARTAL-'!$A$4:$W$75,10)&gt;0,VLOOKUP(CONCATENATE($B58," ",$C58),'-RÅDATA_KVARTAL-'!$A$4:$W$75,10),"")</f>
        <v/>
      </c>
      <c r="W58" s="109"/>
      <c r="X58" s="179" t="str">
        <f>IF(VLOOKUP(CONCATENATE($B58," ",$C58),'-RÅDATA_KVARTAL-'!$A$4:$W$75,12)&gt;0,VLOOKUP(CONCATENATE($B58," ",$C58),'-RÅDATA_KVARTAL-'!$A$4:$W$75,12),"")</f>
        <v/>
      </c>
      <c r="Y58" s="109"/>
      <c r="Z58" s="109"/>
      <c r="AA58" s="179" t="str">
        <f>IF(VLOOKUP(CONCATENATE($B58," ",$C58),'-RÅDATA_KVARTAL-'!$A$4:$W$75,5)&gt;0,VLOOKUP(CONCATENATE($B58," ",$C58),'-RÅDATA_KVARTAL-'!$A$4:$W$75,5),"")</f>
        <v/>
      </c>
      <c r="AB58" s="109"/>
      <c r="AC58" s="109"/>
      <c r="AD58" s="179" t="str">
        <f>IF(VLOOKUP(CONCATENATE($B58," ",$C58),'-RÅDATA_KVARTAL-'!$A$4:$W$75,7)&gt;0,VLOOKUP(CONCATENATE($B58," ",$C58),'-RÅDATA_KVARTAL-'!$A$4:$W$75,7),"")</f>
        <v/>
      </c>
      <c r="AE58" s="109"/>
      <c r="AF58" s="109"/>
      <c r="AG58" s="179" t="str">
        <f>IF(VLOOKUP(CONCATENATE($B58," ",$C58),'-RÅDATA_KVARTAL-'!$A$4:$W$75,15)&gt;0,VLOOKUP(CONCATENATE($B58," ",$C58),'-RÅDATA_KVARTAL-'!$A$4:$W$75,15),"")</f>
        <v/>
      </c>
      <c r="AH58" s="109"/>
      <c r="AI58" s="179" t="str">
        <f>IF(VLOOKUP(CONCATENATE($B58," ",$C58),'-RÅDATA_KVARTAL-'!$A$4:$W$75,17)&gt;0,VLOOKUP(CONCATENATE($B58," ",$C58),'-RÅDATA_KVARTAL-'!$A$4:$W$75,17),"")</f>
        <v/>
      </c>
      <c r="AJ58" s="105"/>
      <c r="AK58" s="105"/>
      <c r="AL58" s="179" t="str">
        <f>IF(VLOOKUP(CONCATENATE($B58," ",$C58),'-RÅDATA_KVARTAL-'!$A$4:$W$75,11)&gt;0,VLOOKUP(CONCATENATE($B58," ",$C58),'-RÅDATA_KVARTAL-'!$A$4:$W$75,11),"")</f>
        <v/>
      </c>
      <c r="AM58" s="109"/>
      <c r="AN58" s="179" t="str">
        <f>IF(VLOOKUP(CONCATENATE($B58," ",$C58),'-RÅDATA_KVARTAL-'!$A$4:$W$75,13)&gt;0,VLOOKUP(CONCATENATE($B58," ",$C58),'-RÅDATA_KVARTAL-'!$A$4:$W$75,13),"")</f>
        <v/>
      </c>
      <c r="AO58" s="109"/>
      <c r="AP58" s="109"/>
    </row>
    <row r="59" spans="2:42" ht="10.5" hidden="1" customHeight="1">
      <c r="B59" s="33">
        <v>2014</v>
      </c>
      <c r="C59" s="33" t="s">
        <v>2</v>
      </c>
      <c r="D59" s="78"/>
      <c r="E59" s="179" t="str">
        <f>IF(VLOOKUP(CONCATENATE($B59," ",$C59),'-RÅDATA_KVARTAL-'!$A$4:$W$75,8)&gt;0,VLOOKUP(CONCATENATE($B59," ",$C59),'-RÅDATA_KVARTAL-'!$A$4:$W$75,8),"")</f>
        <v/>
      </c>
      <c r="F59" s="109"/>
      <c r="G59" s="109"/>
      <c r="H59" s="179" t="str">
        <f>IF(VLOOKUP(CONCATENATE($B59," ",$C59),'-RÅDATA_KVARTAL-'!$A$4:$W$75,9)&gt;0,VLOOKUP(CONCATENATE($B59," ",$C59),'-RÅDATA_KVARTAL-'!$A$4:$W$75,9),"")</f>
        <v/>
      </c>
      <c r="I59" s="109"/>
      <c r="J59" s="109"/>
      <c r="K59" s="179" t="str">
        <f>IF(VLOOKUP(CONCATENATE($B59," ",$C59),'-RÅDATA_KVARTAL-'!$A$4:$W$75,4)&gt;0,VLOOKUP(CONCATENATE($B59," ",$C59),'-RÅDATA_KVARTAL-'!$A$4:$W$75,4),"")</f>
        <v/>
      </c>
      <c r="L59" s="109"/>
      <c r="M59" s="109"/>
      <c r="N59" s="179" t="str">
        <f>IF(VLOOKUP(CONCATENATE($B59," ",$C59),'-RÅDATA_KVARTAL-'!$A$4:$W$75,6)&gt;0,VLOOKUP(CONCATENATE($B59," ",$C59),'-RÅDATA_KVARTAL-'!$A$4:$W$75,6),"")</f>
        <v/>
      </c>
      <c r="O59" s="109"/>
      <c r="P59" s="109"/>
      <c r="Q59" s="179" t="str">
        <f>IF(VLOOKUP(CONCATENATE($B59," ",$C59),'-RÅDATA_KVARTAL-'!$A$4:$W$75,14)&gt;0,VLOOKUP(CONCATENATE($B59," ",$C59),'-RÅDATA_KVARTAL-'!$A$4:$W$75,14),"")</f>
        <v/>
      </c>
      <c r="R59" s="109"/>
      <c r="S59" s="179" t="str">
        <f>IF(VLOOKUP(CONCATENATE($B59," ",$C59),'-RÅDATA_KVARTAL-'!$A$4:$W$75,16)&gt;0,VLOOKUP(CONCATENATE($B59," ",$C59),'-RÅDATA_KVARTAL-'!$A$4:$W$75,16),"")</f>
        <v/>
      </c>
      <c r="T59" s="109"/>
      <c r="U59" s="109"/>
      <c r="V59" s="179" t="str">
        <f>IF(VLOOKUP(CONCATENATE($B59," ",$C59),'-RÅDATA_KVARTAL-'!$A$4:$W$75,10)&gt;0,VLOOKUP(CONCATENATE($B59," ",$C59),'-RÅDATA_KVARTAL-'!$A$4:$W$75,10),"")</f>
        <v/>
      </c>
      <c r="W59" s="109"/>
      <c r="X59" s="179" t="str">
        <f>IF(VLOOKUP(CONCATENATE($B59," ",$C59),'-RÅDATA_KVARTAL-'!$A$4:$W$75,12)&gt;0,VLOOKUP(CONCATENATE($B59," ",$C59),'-RÅDATA_KVARTAL-'!$A$4:$W$75,12),"")</f>
        <v/>
      </c>
      <c r="Y59" s="109"/>
      <c r="Z59" s="109"/>
      <c r="AA59" s="179" t="str">
        <f>IF(VLOOKUP(CONCATENATE($B59," ",$C59),'-RÅDATA_KVARTAL-'!$A$4:$W$75,5)&gt;0,VLOOKUP(CONCATENATE($B59," ",$C59),'-RÅDATA_KVARTAL-'!$A$4:$W$75,5),"")</f>
        <v/>
      </c>
      <c r="AB59" s="109"/>
      <c r="AC59" s="109"/>
      <c r="AD59" s="179" t="str">
        <f>IF(VLOOKUP(CONCATENATE($B59," ",$C59),'-RÅDATA_KVARTAL-'!$A$4:$W$75,7)&gt;0,VLOOKUP(CONCATENATE($B59," ",$C59),'-RÅDATA_KVARTAL-'!$A$4:$W$75,7),"")</f>
        <v/>
      </c>
      <c r="AE59" s="109"/>
      <c r="AF59" s="109"/>
      <c r="AG59" s="179" t="str">
        <f>IF(VLOOKUP(CONCATENATE($B59," ",$C59),'-RÅDATA_KVARTAL-'!$A$4:$W$75,15)&gt;0,VLOOKUP(CONCATENATE($B59," ",$C59),'-RÅDATA_KVARTAL-'!$A$4:$W$75,15),"")</f>
        <v/>
      </c>
      <c r="AH59" s="109"/>
      <c r="AI59" s="179" t="str">
        <f>IF(VLOOKUP(CONCATENATE($B59," ",$C59),'-RÅDATA_KVARTAL-'!$A$4:$W$75,17)&gt;0,VLOOKUP(CONCATENATE($B59," ",$C59),'-RÅDATA_KVARTAL-'!$A$4:$W$75,17),"")</f>
        <v/>
      </c>
      <c r="AJ59" s="105"/>
      <c r="AK59" s="105"/>
      <c r="AL59" s="179" t="str">
        <f>IF(VLOOKUP(CONCATENATE($B59," ",$C59),'-RÅDATA_KVARTAL-'!$A$4:$W$75,11)&gt;0,VLOOKUP(CONCATENATE($B59," ",$C59),'-RÅDATA_KVARTAL-'!$A$4:$W$75,11),"")</f>
        <v/>
      </c>
      <c r="AM59" s="109"/>
      <c r="AN59" s="179" t="str">
        <f>IF(VLOOKUP(CONCATENATE($B59," ",$C59),'-RÅDATA_KVARTAL-'!$A$4:$W$75,13)&gt;0,VLOOKUP(CONCATENATE($B59," ",$C59),'-RÅDATA_KVARTAL-'!$A$4:$W$75,13),"")</f>
        <v/>
      </c>
      <c r="AO59" s="109"/>
      <c r="AP59" s="109"/>
    </row>
    <row r="60" spans="2:42" ht="10.5" hidden="1" customHeight="1">
      <c r="B60" s="33">
        <v>2014</v>
      </c>
      <c r="C60" s="33" t="s">
        <v>3</v>
      </c>
      <c r="D60" s="78"/>
      <c r="E60" s="179" t="str">
        <f>IF(VLOOKUP(CONCATENATE($B60," ",$C60),'-RÅDATA_KVARTAL-'!$A$4:$W$75,8)&gt;0,VLOOKUP(CONCATENATE($B60," ",$C60),'-RÅDATA_KVARTAL-'!$A$4:$W$75,8),"")</f>
        <v/>
      </c>
      <c r="F60" s="109"/>
      <c r="G60" s="109"/>
      <c r="H60" s="179" t="str">
        <f>IF(VLOOKUP(CONCATENATE($B60," ",$C60),'-RÅDATA_KVARTAL-'!$A$4:$W$75,9)&gt;0,VLOOKUP(CONCATENATE($B60," ",$C60),'-RÅDATA_KVARTAL-'!$A$4:$W$75,9),"")</f>
        <v/>
      </c>
      <c r="I60" s="109"/>
      <c r="J60" s="109"/>
      <c r="K60" s="179" t="str">
        <f>IF(VLOOKUP(CONCATENATE($B60," ",$C60),'-RÅDATA_KVARTAL-'!$A$4:$W$75,4)&gt;0,VLOOKUP(CONCATENATE($B60," ",$C60),'-RÅDATA_KVARTAL-'!$A$4:$W$75,4),"")</f>
        <v/>
      </c>
      <c r="L60" s="109"/>
      <c r="M60" s="109"/>
      <c r="N60" s="179" t="str">
        <f>IF(VLOOKUP(CONCATENATE($B60," ",$C60),'-RÅDATA_KVARTAL-'!$A$4:$W$75,6)&gt;0,VLOOKUP(CONCATENATE($B60," ",$C60),'-RÅDATA_KVARTAL-'!$A$4:$W$75,6),"")</f>
        <v/>
      </c>
      <c r="O60" s="109"/>
      <c r="P60" s="109"/>
      <c r="Q60" s="179" t="str">
        <f>IF(VLOOKUP(CONCATENATE($B60," ",$C60),'-RÅDATA_KVARTAL-'!$A$4:$W$75,14)&gt;0,VLOOKUP(CONCATENATE($B60," ",$C60),'-RÅDATA_KVARTAL-'!$A$4:$W$75,14),"")</f>
        <v/>
      </c>
      <c r="R60" s="109"/>
      <c r="S60" s="179" t="str">
        <f>IF(VLOOKUP(CONCATENATE($B60," ",$C60),'-RÅDATA_KVARTAL-'!$A$4:$W$75,16)&gt;0,VLOOKUP(CONCATENATE($B60," ",$C60),'-RÅDATA_KVARTAL-'!$A$4:$W$75,16),"")</f>
        <v/>
      </c>
      <c r="T60" s="109"/>
      <c r="U60" s="109"/>
      <c r="V60" s="179" t="str">
        <f>IF(VLOOKUP(CONCATENATE($B60," ",$C60),'-RÅDATA_KVARTAL-'!$A$4:$W$75,10)&gt;0,VLOOKUP(CONCATENATE($B60," ",$C60),'-RÅDATA_KVARTAL-'!$A$4:$W$75,10),"")</f>
        <v/>
      </c>
      <c r="W60" s="109"/>
      <c r="X60" s="179" t="str">
        <f>IF(VLOOKUP(CONCATENATE($B60," ",$C60),'-RÅDATA_KVARTAL-'!$A$4:$W$75,12)&gt;0,VLOOKUP(CONCATENATE($B60," ",$C60),'-RÅDATA_KVARTAL-'!$A$4:$W$75,12),"")</f>
        <v/>
      </c>
      <c r="Y60" s="109"/>
      <c r="Z60" s="109"/>
      <c r="AA60" s="179" t="str">
        <f>IF(VLOOKUP(CONCATENATE($B60," ",$C60),'-RÅDATA_KVARTAL-'!$A$4:$W$75,5)&gt;0,VLOOKUP(CONCATENATE($B60," ",$C60),'-RÅDATA_KVARTAL-'!$A$4:$W$75,5),"")</f>
        <v/>
      </c>
      <c r="AB60" s="109"/>
      <c r="AC60" s="109"/>
      <c r="AD60" s="179" t="str">
        <f>IF(VLOOKUP(CONCATENATE($B60," ",$C60),'-RÅDATA_KVARTAL-'!$A$4:$W$75,7)&gt;0,VLOOKUP(CONCATENATE($B60," ",$C60),'-RÅDATA_KVARTAL-'!$A$4:$W$75,7),"")</f>
        <v/>
      </c>
      <c r="AE60" s="109"/>
      <c r="AF60" s="109"/>
      <c r="AG60" s="179" t="str">
        <f>IF(VLOOKUP(CONCATENATE($B60," ",$C60),'-RÅDATA_KVARTAL-'!$A$4:$W$75,15)&gt;0,VLOOKUP(CONCATENATE($B60," ",$C60),'-RÅDATA_KVARTAL-'!$A$4:$W$75,15),"")</f>
        <v/>
      </c>
      <c r="AH60" s="109"/>
      <c r="AI60" s="179" t="str">
        <f>IF(VLOOKUP(CONCATENATE($B60," ",$C60),'-RÅDATA_KVARTAL-'!$A$4:$W$75,17)&gt;0,VLOOKUP(CONCATENATE($B60," ",$C60),'-RÅDATA_KVARTAL-'!$A$4:$W$75,17),"")</f>
        <v/>
      </c>
      <c r="AJ60" s="105"/>
      <c r="AK60" s="105"/>
      <c r="AL60" s="179" t="str">
        <f>IF(VLOOKUP(CONCATENATE($B60," ",$C60),'-RÅDATA_KVARTAL-'!$A$4:$W$75,11)&gt;0,VLOOKUP(CONCATENATE($B60," ",$C60),'-RÅDATA_KVARTAL-'!$A$4:$W$75,11),"")</f>
        <v/>
      </c>
      <c r="AM60" s="109"/>
      <c r="AN60" s="179" t="str">
        <f>IF(VLOOKUP(CONCATENATE($B60," ",$C60),'-RÅDATA_KVARTAL-'!$A$4:$W$75,13)&gt;0,VLOOKUP(CONCATENATE($B60," ",$C60),'-RÅDATA_KVARTAL-'!$A$4:$W$75,13),"")</f>
        <v/>
      </c>
      <c r="AO60" s="109"/>
      <c r="AP60" s="109"/>
    </row>
    <row r="61" spans="2:42" ht="6.6" customHeight="1">
      <c r="B61" s="27"/>
      <c r="C61" s="27"/>
      <c r="D61" s="27"/>
      <c r="E61" s="27"/>
      <c r="F61" s="27"/>
      <c r="G61" s="27"/>
      <c r="H61" s="27"/>
      <c r="I61" s="27"/>
      <c r="J61" s="27"/>
      <c r="K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row>
    <row r="62" spans="2:42" ht="12.75" customHeight="1">
      <c r="B62" s="212" t="s">
        <v>32</v>
      </c>
      <c r="C62" s="212" t="s">
        <v>73</v>
      </c>
      <c r="D62" s="212"/>
      <c r="E62" s="214" t="s">
        <v>62</v>
      </c>
      <c r="F62" s="214"/>
      <c r="G62" s="214"/>
      <c r="H62" s="214"/>
      <c r="I62" s="214"/>
      <c r="J62" s="214"/>
      <c r="K62" s="214"/>
      <c r="L62" s="214"/>
      <c r="M62" s="214"/>
      <c r="N62" s="214"/>
      <c r="O62" s="214"/>
      <c r="P62" s="214"/>
      <c r="Q62" s="214"/>
      <c r="R62" s="214"/>
      <c r="S62" s="214"/>
      <c r="T62" s="214"/>
      <c r="U62" s="214"/>
      <c r="V62" s="214"/>
      <c r="W62" s="214"/>
      <c r="X62" s="214"/>
      <c r="Y62" s="214"/>
      <c r="Z62" s="214"/>
      <c r="AA62" s="214"/>
      <c r="AB62" s="214"/>
      <c r="AC62" s="214"/>
      <c r="AD62" s="215"/>
      <c r="AE62" s="215"/>
      <c r="AF62" s="215"/>
      <c r="AG62" s="215"/>
      <c r="AH62" s="215"/>
      <c r="AI62" s="215"/>
      <c r="AJ62" s="215"/>
      <c r="AK62" s="216"/>
      <c r="AL62" s="216"/>
      <c r="AM62" s="216"/>
      <c r="AN62" s="216"/>
      <c r="AO62" s="216"/>
    </row>
    <row r="63" spans="2:42" ht="14.25" customHeight="1">
      <c r="B63" s="213"/>
      <c r="C63" s="213"/>
      <c r="D63" s="213"/>
      <c r="E63" s="227" t="s">
        <v>68</v>
      </c>
      <c r="F63" s="227"/>
      <c r="G63" s="227"/>
      <c r="H63" s="227"/>
      <c r="I63" s="227"/>
      <c r="J63" s="111"/>
      <c r="K63" s="227" t="s">
        <v>69</v>
      </c>
      <c r="L63" s="221"/>
      <c r="M63" s="221"/>
      <c r="N63" s="221"/>
      <c r="O63" s="221"/>
      <c r="P63" s="221"/>
      <c r="Q63" s="221"/>
      <c r="R63" s="221"/>
      <c r="S63" s="221"/>
      <c r="T63" s="221"/>
      <c r="U63" s="221"/>
      <c r="V63" s="221"/>
      <c r="W63" s="221"/>
      <c r="X63" s="221"/>
      <c r="Y63" s="221"/>
      <c r="Z63" s="221"/>
      <c r="AA63" s="221"/>
      <c r="AB63" s="221"/>
      <c r="AC63" s="221"/>
      <c r="AD63" s="221"/>
      <c r="AE63" s="221"/>
      <c r="AF63" s="221"/>
      <c r="AG63" s="221"/>
      <c r="AH63" s="221"/>
      <c r="AI63" s="221"/>
      <c r="AJ63" s="221"/>
      <c r="AK63" s="221"/>
      <c r="AL63" s="221"/>
      <c r="AM63" s="221"/>
      <c r="AN63" s="221"/>
      <c r="AO63" s="221"/>
    </row>
    <row r="64" spans="2:42" ht="26.25" customHeight="1">
      <c r="B64" s="213"/>
      <c r="C64" s="213"/>
      <c r="D64" s="213"/>
      <c r="E64" s="231" t="s">
        <v>63</v>
      </c>
      <c r="F64" s="231"/>
      <c r="G64" s="112"/>
      <c r="H64" s="231" t="s">
        <v>65</v>
      </c>
      <c r="I64" s="231"/>
      <c r="J64" s="113"/>
      <c r="K64" s="233" t="s">
        <v>45</v>
      </c>
      <c r="L64" s="221"/>
      <c r="M64" s="221"/>
      <c r="N64" s="221"/>
      <c r="O64" s="221"/>
      <c r="P64" s="221"/>
      <c r="Q64" s="221"/>
      <c r="R64" s="221"/>
      <c r="S64" s="221"/>
      <c r="T64" s="221"/>
      <c r="U64" s="221"/>
      <c r="V64" s="221"/>
      <c r="W64" s="221"/>
      <c r="X64" s="221"/>
      <c r="Y64" s="221"/>
      <c r="Z64" s="114"/>
      <c r="AA64" s="233" t="s">
        <v>48</v>
      </c>
      <c r="AB64" s="233"/>
      <c r="AC64" s="234"/>
      <c r="AD64" s="234"/>
      <c r="AE64" s="234"/>
      <c r="AF64" s="234"/>
      <c r="AG64" s="234"/>
      <c r="AH64" s="234"/>
      <c r="AI64" s="234"/>
      <c r="AJ64" s="234"/>
      <c r="AK64" s="234"/>
      <c r="AL64" s="234"/>
      <c r="AM64" s="234"/>
      <c r="AN64" s="234"/>
      <c r="AO64" s="234"/>
    </row>
    <row r="65" spans="2:44" ht="69" customHeight="1">
      <c r="B65" s="213"/>
      <c r="C65" s="213"/>
      <c r="D65" s="213"/>
      <c r="E65" s="115" t="s">
        <v>34</v>
      </c>
      <c r="F65" s="116"/>
      <c r="G65" s="112"/>
      <c r="H65" s="115" t="s">
        <v>34</v>
      </c>
      <c r="I65" s="116"/>
      <c r="J65" s="112"/>
      <c r="K65" s="115" t="s">
        <v>34</v>
      </c>
      <c r="L65" s="116"/>
      <c r="M65" s="113"/>
      <c r="N65" s="220" t="s">
        <v>70</v>
      </c>
      <c r="O65" s="221"/>
      <c r="P65" s="112"/>
      <c r="Q65" s="220" t="s">
        <v>71</v>
      </c>
      <c r="R65" s="221"/>
      <c r="S65" s="220" t="s">
        <v>84</v>
      </c>
      <c r="T65" s="221"/>
      <c r="U65" s="113"/>
      <c r="V65" s="220" t="s">
        <v>72</v>
      </c>
      <c r="W65" s="221"/>
      <c r="X65" s="220" t="s">
        <v>85</v>
      </c>
      <c r="Y65" s="221"/>
      <c r="Z65" s="117"/>
      <c r="AA65" s="118" t="s">
        <v>34</v>
      </c>
      <c r="AB65" s="119"/>
      <c r="AC65" s="117"/>
      <c r="AD65" s="220" t="s">
        <v>70</v>
      </c>
      <c r="AE65" s="221"/>
      <c r="AF65" s="112"/>
      <c r="AG65" s="220" t="s">
        <v>71</v>
      </c>
      <c r="AH65" s="221"/>
      <c r="AI65" s="220" t="s">
        <v>84</v>
      </c>
      <c r="AJ65" s="221"/>
      <c r="AK65" s="112"/>
      <c r="AL65" s="220" t="s">
        <v>72</v>
      </c>
      <c r="AM65" s="221"/>
      <c r="AN65" s="220" t="s">
        <v>85</v>
      </c>
      <c r="AO65" s="221"/>
      <c r="AR65" s="79"/>
    </row>
    <row r="66" spans="2:44" ht="36" customHeight="1">
      <c r="B66" s="120"/>
      <c r="C66" s="120"/>
      <c r="D66" s="120"/>
      <c r="E66" s="118" t="s">
        <v>64</v>
      </c>
      <c r="F66" s="121"/>
      <c r="G66" s="112"/>
      <c r="H66" s="118" t="s">
        <v>66</v>
      </c>
      <c r="I66" s="121"/>
      <c r="J66" s="112"/>
      <c r="K66" s="229" t="s">
        <v>149</v>
      </c>
      <c r="L66" s="230"/>
      <c r="M66" s="230"/>
      <c r="N66" s="230"/>
      <c r="O66" s="230"/>
      <c r="P66" s="230"/>
      <c r="Q66" s="230"/>
      <c r="R66" s="230"/>
      <c r="S66" s="230"/>
      <c r="T66" s="230"/>
      <c r="U66" s="230"/>
      <c r="V66" s="230"/>
      <c r="W66" s="230"/>
      <c r="X66" s="230"/>
      <c r="Y66" s="230"/>
      <c r="Z66" s="112"/>
      <c r="AA66" s="229" t="s">
        <v>75</v>
      </c>
      <c r="AB66" s="230"/>
      <c r="AC66" s="230"/>
      <c r="AD66" s="230"/>
      <c r="AE66" s="230"/>
      <c r="AF66" s="230"/>
      <c r="AG66" s="230"/>
      <c r="AH66" s="230"/>
      <c r="AI66" s="230"/>
      <c r="AJ66" s="230"/>
      <c r="AK66" s="230"/>
      <c r="AL66" s="230"/>
      <c r="AM66" s="230"/>
      <c r="AN66" s="230"/>
      <c r="AO66" s="230"/>
      <c r="AR66" s="79"/>
    </row>
    <row r="67" spans="2:44" ht="12.75" customHeight="1"/>
    <row r="68" spans="2:44">
      <c r="B68" s="72" t="s">
        <v>86</v>
      </c>
      <c r="Z68" s="21"/>
      <c r="AA68" s="21"/>
      <c r="AB68" s="21"/>
      <c r="AC68" s="21"/>
    </row>
    <row r="69" spans="2:44">
      <c r="B69" s="73" t="s">
        <v>87</v>
      </c>
      <c r="Z69" s="21"/>
      <c r="AA69" s="21"/>
      <c r="AB69" s="21"/>
      <c r="AC69" s="21"/>
    </row>
    <row r="70" spans="2:44">
      <c r="B70" s="73" t="s">
        <v>50</v>
      </c>
      <c r="Z70" s="21"/>
      <c r="AA70" s="21"/>
      <c r="AB70" s="21"/>
      <c r="AC70" s="21"/>
    </row>
    <row r="71" spans="2:44">
      <c r="Z71" s="21"/>
      <c r="AA71" s="21"/>
      <c r="AB71" s="21"/>
      <c r="AC71" s="21"/>
    </row>
    <row r="72" spans="2:44">
      <c r="B72" s="185" t="s">
        <v>223</v>
      </c>
      <c r="Z72" s="21"/>
      <c r="AA72" s="21"/>
      <c r="AB72" s="21"/>
      <c r="AC72" s="21"/>
    </row>
    <row r="73" spans="2:44">
      <c r="B73" s="74" t="s">
        <v>51</v>
      </c>
      <c r="Z73" s="21"/>
      <c r="AA73" s="21"/>
      <c r="AB73" s="21"/>
      <c r="AC73" s="21"/>
    </row>
  </sheetData>
  <mergeCells count="47">
    <mergeCell ref="B62:B65"/>
    <mergeCell ref="B4:B8"/>
    <mergeCell ref="C4:C8"/>
    <mergeCell ref="AI10:AJ10"/>
    <mergeCell ref="E10:F10"/>
    <mergeCell ref="H10:I10"/>
    <mergeCell ref="K10:L10"/>
    <mergeCell ref="N10:O10"/>
    <mergeCell ref="S10:T10"/>
    <mergeCell ref="Q10:R10"/>
    <mergeCell ref="E5:I5"/>
    <mergeCell ref="E6:F6"/>
    <mergeCell ref="K5:AO5"/>
    <mergeCell ref="V10:W10"/>
    <mergeCell ref="AG10:AH10"/>
    <mergeCell ref="C62:C65"/>
    <mergeCell ref="K66:Y66"/>
    <mergeCell ref="AA66:AO66"/>
    <mergeCell ref="E64:F64"/>
    <mergeCell ref="H64:I64"/>
    <mergeCell ref="X10:Y10"/>
    <mergeCell ref="AA10:AB10"/>
    <mergeCell ref="AD10:AE10"/>
    <mergeCell ref="AN65:AO65"/>
    <mergeCell ref="AN10:AO10"/>
    <mergeCell ref="K64:Y64"/>
    <mergeCell ref="AA64:AO64"/>
    <mergeCell ref="AL10:AM10"/>
    <mergeCell ref="AL65:AM65"/>
    <mergeCell ref="E63:I63"/>
    <mergeCell ref="Q65:R65"/>
    <mergeCell ref="V65:W65"/>
    <mergeCell ref="D62:D65"/>
    <mergeCell ref="E62:AO62"/>
    <mergeCell ref="E4:AO4"/>
    <mergeCell ref="N65:O65"/>
    <mergeCell ref="S65:T65"/>
    <mergeCell ref="X65:Y65"/>
    <mergeCell ref="AD65:AE65"/>
    <mergeCell ref="AI65:AJ65"/>
    <mergeCell ref="K6:Y6"/>
    <mergeCell ref="AA6:AO6"/>
    <mergeCell ref="AA8:AO8"/>
    <mergeCell ref="K8:Y8"/>
    <mergeCell ref="K63:AO63"/>
    <mergeCell ref="H6:I6"/>
    <mergeCell ref="AG65:AH65"/>
  </mergeCells>
  <pageMargins left="0" right="0.70866141732283472" top="0" bottom="0" header="0" footer="0"/>
  <pageSetup paperSize="9" scale="77" orientation="portrait"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B1:AQ57"/>
  <sheetViews>
    <sheetView zoomScaleNormal="100" workbookViewId="0"/>
  </sheetViews>
  <sheetFormatPr defaultRowHeight="14.25" outlineLevelCol="1"/>
  <cols>
    <col min="1" max="1" width="0.6640625" style="21" customWidth="1"/>
    <col min="2" max="2" width="3.1640625" style="21" bestFit="1" customWidth="1"/>
    <col min="3" max="3" width="1" style="21" customWidth="1"/>
    <col min="4" max="4" width="33.8320312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customWidth="1" collapsed="1"/>
    <col min="22" max="22" width="1.5" style="21" customWidth="1"/>
    <col min="23" max="23" width="6.6640625" style="21" customWidth="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hidden="1" customWidth="1"/>
    <col min="34" max="34" width="1.5" style="21" hidden="1" customWidth="1"/>
    <col min="35" max="35" width="7.6640625" style="21" hidden="1" customWidth="1"/>
    <col min="36" max="36" width="1.5" style="21" hidden="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c r="B1" s="22" t="s">
        <v>115</v>
      </c>
    </row>
    <row r="2" spans="2:43">
      <c r="B2" s="184" t="s">
        <v>172</v>
      </c>
      <c r="C2" s="22"/>
      <c r="D2" s="23"/>
      <c r="E2" s="23"/>
      <c r="F2" s="23"/>
      <c r="G2" s="23"/>
      <c r="H2" s="23"/>
      <c r="I2" s="23"/>
      <c r="J2" s="23"/>
      <c r="K2" s="23"/>
      <c r="L2" s="23"/>
      <c r="M2" s="23"/>
      <c r="N2" s="23"/>
      <c r="O2" s="23"/>
      <c r="P2" s="23"/>
      <c r="Q2" s="23"/>
      <c r="R2" s="23"/>
    </row>
    <row r="3" spans="2:43" ht="6" customHeight="1">
      <c r="B3" s="23"/>
      <c r="C3" s="23"/>
      <c r="D3" s="23"/>
      <c r="E3" s="23"/>
      <c r="F3" s="23"/>
      <c r="G3" s="23"/>
      <c r="H3" s="23"/>
      <c r="I3" s="23"/>
      <c r="J3" s="23"/>
      <c r="K3" s="23"/>
      <c r="L3" s="23"/>
      <c r="M3" s="23"/>
      <c r="N3" s="23"/>
      <c r="O3" s="23"/>
      <c r="P3" s="23"/>
      <c r="Q3" s="23"/>
      <c r="R3" s="23"/>
    </row>
    <row r="4" spans="2:43" ht="6" customHeight="1">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4.25" customHeight="1">
      <c r="B6" s="237" t="s">
        <v>36</v>
      </c>
      <c r="C6" s="237"/>
      <c r="D6" s="237"/>
      <c r="E6" s="240">
        <v>2000</v>
      </c>
      <c r="F6" s="241"/>
      <c r="G6" s="240">
        <v>2001</v>
      </c>
      <c r="H6" s="241"/>
      <c r="I6" s="240">
        <v>2002</v>
      </c>
      <c r="J6" s="241"/>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43">
        <v>2013</v>
      </c>
      <c r="AF6" s="24"/>
      <c r="AG6" s="135">
        <v>2014</v>
      </c>
      <c r="AH6" s="24"/>
      <c r="AI6" s="135">
        <v>2015</v>
      </c>
      <c r="AJ6" s="24"/>
      <c r="AK6" s="135">
        <v>2016</v>
      </c>
      <c r="AL6" s="24"/>
      <c r="AM6" s="237" t="s">
        <v>33</v>
      </c>
      <c r="AN6" s="237"/>
      <c r="AO6" s="25"/>
    </row>
    <row r="7" spans="2:43" ht="6" customHeight="1">
      <c r="B7" s="28"/>
      <c r="C7" s="28"/>
      <c r="D7" s="28"/>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27"/>
      <c r="AG7" s="31"/>
      <c r="AH7" s="32"/>
      <c r="AI7" s="31"/>
      <c r="AJ7" s="32"/>
      <c r="AK7" s="31"/>
      <c r="AL7" s="32"/>
      <c r="AM7" s="28"/>
      <c r="AN7" s="28"/>
      <c r="AO7" s="25"/>
    </row>
    <row r="8" spans="2:43" ht="6" customHeight="1">
      <c r="B8" s="18"/>
      <c r="C8" s="18"/>
      <c r="D8" s="18"/>
      <c r="E8" s="18"/>
      <c r="F8" s="18"/>
      <c r="G8" s="18"/>
      <c r="H8" s="18"/>
      <c r="I8" s="18"/>
      <c r="J8" s="18"/>
      <c r="K8" s="156"/>
      <c r="L8" s="156"/>
      <c r="M8" s="156"/>
      <c r="N8" s="156"/>
      <c r="O8" s="156"/>
      <c r="P8" s="156"/>
      <c r="Q8" s="156"/>
      <c r="R8" s="156"/>
      <c r="S8" s="156"/>
      <c r="T8" s="156"/>
      <c r="U8" s="156"/>
      <c r="V8" s="156"/>
      <c r="W8" s="156"/>
      <c r="X8" s="156"/>
      <c r="Y8" s="156"/>
      <c r="Z8" s="156"/>
      <c r="AA8" s="156"/>
      <c r="AB8" s="156"/>
      <c r="AC8" s="156"/>
      <c r="AD8" s="156"/>
      <c r="AE8" s="156"/>
      <c r="AF8" s="18"/>
      <c r="AG8" s="18"/>
      <c r="AH8" s="18"/>
      <c r="AI8" s="18"/>
      <c r="AJ8" s="18"/>
      <c r="AK8" s="18"/>
      <c r="AL8" s="18"/>
      <c r="AM8" s="18"/>
      <c r="AN8" s="18"/>
      <c r="AO8" s="25"/>
    </row>
    <row r="9" spans="2:43" ht="10.5" customHeight="1">
      <c r="B9" s="17">
        <v>1</v>
      </c>
      <c r="C9" s="20"/>
      <c r="D9" s="18" t="s">
        <v>0</v>
      </c>
      <c r="E9" s="39"/>
      <c r="F9" s="40"/>
      <c r="G9" s="39"/>
      <c r="H9" s="40"/>
      <c r="I9" s="39"/>
      <c r="J9" s="40"/>
      <c r="K9" s="79">
        <f>IF(VLOOKUP(CONCATENATE(K$6," ",$D9),'-RÅDATA_KVARTAL-'!$A$4:$W$43,8)&gt;0,VLOOKUP(CONCATENATE(K$6," ",$D9),'-RÅDATA_KVARTAL-'!$A$4:$W$43,8),"")</f>
        <v>37.640867667900672</v>
      </c>
      <c r="L9" s="79"/>
      <c r="M9" s="79">
        <f>IF(VLOOKUP(CONCATENATE(M$6," ",$D9),'-RÅDATA_KVARTAL-'!$A$4:$W$43,8)&gt;0,VLOOKUP(CONCATENATE(M$6," ",$D9),'-RÅDATA_KVARTAL-'!$A$4:$W$43,8),"")</f>
        <v>37.443936401372035</v>
      </c>
      <c r="N9" s="79"/>
      <c r="O9" s="79">
        <f>IF(VLOOKUP(CONCATENATE(O$6," ",$D9),'-RÅDATA_KVARTAL-'!$A$4:$W$43,8)&gt;0,VLOOKUP(CONCATENATE(O$6," ",$D9),'-RÅDATA_KVARTAL-'!$A$4:$W$43,8),"")</f>
        <v>37.529956203387982</v>
      </c>
      <c r="P9" s="79"/>
      <c r="Q9" s="79">
        <f>IF(VLOOKUP(CONCATENATE(Q$6," ",$D9),'-RÅDATA_KVARTAL-'!$A$4:$W$43,8)&gt;0,VLOOKUP(CONCATENATE(Q$6," ",$D9),'-RÅDATA_KVARTAL-'!$A$4:$W$43,8),"")</f>
        <v>39.477660485007483</v>
      </c>
      <c r="R9" s="79"/>
      <c r="S9" s="79">
        <f>IF(VLOOKUP(CONCATENATE(S$6," ",$D9),'-RÅDATA_KVARTAL-'!$A$4:$W$43,8)&gt;0,VLOOKUP(CONCATENATE(S$6," ",$D9),'-RÅDATA_KVARTAL-'!$A$4:$W$43,8),"")</f>
        <v>41.943025260861646</v>
      </c>
      <c r="T9" s="79"/>
      <c r="U9" s="79">
        <f>IF(VLOOKUP(CONCATENATE(U$6," ",$D9),'-RÅDATA_KVARTAL-'!$A$4:$W$43,8)&gt;0,VLOOKUP(CONCATENATE(U$6," ",$D9),'-RÅDATA_KVARTAL-'!$A$4:$W$43,8),"")</f>
        <v>44.745374446044949</v>
      </c>
      <c r="V9" s="79"/>
      <c r="W9" s="79">
        <f>IF(VLOOKUP(CONCATENATE(W$6," ",$D9),'-RÅDATA_KVARTAL-'!$A$4:$W$43,8)&gt;0,VLOOKUP(CONCATENATE(W$6," ",$D9),'-RÅDATA_KVARTAL-'!$A$4:$W$43,8),"")</f>
        <v>45.394447937076876</v>
      </c>
      <c r="X9" s="79"/>
      <c r="Y9" s="79">
        <f>IF(VLOOKUP(CONCATENATE(Y$6," ",$D9),'-RÅDATA_KVARTAL-'!$A$4:$W$43,8)&gt;0,VLOOKUP(CONCATENATE(Y$6," ",$D9),'-RÅDATA_KVARTAL-'!$A$4:$W$43,8),"")</f>
        <v>43.925039349061286</v>
      </c>
      <c r="Z9" s="79"/>
      <c r="AA9" s="79">
        <f>IF(VLOOKUP(CONCATENATE(AA$6," ",$D9),'-RÅDATA_KVARTAL-'!$A$4:$W$43,8)&gt;0,VLOOKUP(CONCATENATE(AA$6," ",$D9),'-RÅDATA_KVARTAL-'!$A$4:$W$43,8),"")</f>
        <v>45.979371815083326</v>
      </c>
      <c r="AB9" s="79"/>
      <c r="AC9" s="79">
        <f>IF(VLOOKUP(CONCATENATE(AC$6," ",$D9),'-RÅDATA_KVARTAL-'!$A$4:$W$75,8)&gt;0,VLOOKUP(CONCATENATE(AC$6," ",$D9),'-RÅDATA_KVARTAL-'!$A$4:$W$75,8),"")</f>
        <v>48.213810622995233</v>
      </c>
      <c r="AD9" s="153"/>
      <c r="AE9" s="79">
        <f>IF(VLOOKUP(CONCATENATE(AE$6," ",$D9),'-RÅDATA_KVARTAL-'!$A$4:$W$75,8)&gt;0,VLOOKUP(CONCATENATE(AE$6," ",$D9),'-RÅDATA_KVARTAL-'!$A$4:$W$75,8),"")</f>
        <v>49.58761574243934</v>
      </c>
      <c r="AF9" s="146" t="s">
        <v>169</v>
      </c>
      <c r="AG9" s="136" t="str">
        <f>IF(VLOOKUP(CONCATENATE(AG$6," ",$D9),'-RÅDATA_KVARTAL-'!$A$4:$W$75,8)&gt;0,VLOOKUP(CONCATENATE(AG$6," ",$D9),'-RÅDATA_KVARTAL-'!$A$4:$W$75,8),"")</f>
        <v/>
      </c>
      <c r="AH9" s="37"/>
      <c r="AI9" s="136" t="str">
        <f>IF(VLOOKUP(CONCATENATE(AI$6," ",$D9),'-RÅDATA_KVARTAL-'!$A$4:$W$75,8)&gt;0,VLOOKUP(CONCATENATE(AI$6," ",$D9),'-RÅDATA_KVARTAL-'!$A$4:$W$75,8),"")</f>
        <v/>
      </c>
      <c r="AJ9" s="37"/>
      <c r="AK9" s="136" t="str">
        <f>IF(VLOOKUP(CONCATENATE(AK$6," ",$D9),'-RÅDATA_KVARTAL-'!$A$4:$W$75,8)&gt;0,VLOOKUP(CONCATENATE(AK$6," ",$D9),'-RÅDATA_KVARTAL-'!$A$4:$W$75,8),"")</f>
        <v/>
      </c>
      <c r="AL9" s="37"/>
      <c r="AM9" s="33"/>
      <c r="AN9" s="195" t="s">
        <v>38</v>
      </c>
      <c r="AO9" s="25"/>
    </row>
    <row r="10" spans="2:43" ht="10.5" customHeight="1">
      <c r="B10" s="16">
        <v>2</v>
      </c>
      <c r="C10" s="16"/>
      <c r="D10" s="18" t="s">
        <v>1</v>
      </c>
      <c r="E10" s="39"/>
      <c r="F10" s="40"/>
      <c r="G10" s="39"/>
      <c r="H10" s="40"/>
      <c r="I10" s="39"/>
      <c r="J10" s="40"/>
      <c r="K10" s="79">
        <f>IF(VLOOKUP(CONCATENATE(K$6," ",$D10),'-RÅDATA_KVARTAL-'!$A$4:$W$43,8)&gt;0,VLOOKUP(CONCATENATE(K$6," ",$D10),'-RÅDATA_KVARTAL-'!$A$4:$W$43,8),"")</f>
        <v>36.549909198420693</v>
      </c>
      <c r="L10" s="79"/>
      <c r="M10" s="79">
        <f>IF(VLOOKUP(CONCATENATE(M$6," ",$D10),'-RÅDATA_KVARTAL-'!$A$4:$W$43,8)&gt;0,VLOOKUP(CONCATENATE(M$6," ",$D10),'-RÅDATA_KVARTAL-'!$A$4:$W$43,8),"")</f>
        <v>36.213202736270681</v>
      </c>
      <c r="N10" s="79"/>
      <c r="O10" s="79">
        <f>IF(VLOOKUP(CONCATENATE(O$6," ",$D10),'-RÅDATA_KVARTAL-'!$A$4:$W$43,8)&gt;0,VLOOKUP(CONCATENATE(O$6," ",$D10),'-RÅDATA_KVARTAL-'!$A$4:$W$43,8),"")</f>
        <v>37.135568619236651</v>
      </c>
      <c r="P10" s="79"/>
      <c r="Q10" s="79">
        <f>IF(VLOOKUP(CONCATENATE(Q$6," ",$D10),'-RÅDATA_KVARTAL-'!$A$4:$W$43,8)&gt;0,VLOOKUP(CONCATENATE(Q$6," ",$D10),'-RÅDATA_KVARTAL-'!$A$4:$W$43,8),"")</f>
        <v>38.518124533659282</v>
      </c>
      <c r="R10" s="79"/>
      <c r="S10" s="79">
        <f>IF(VLOOKUP(CONCATENATE(S$6," ",$D10),'-RÅDATA_KVARTAL-'!$A$4:$W$43,8)&gt;0,VLOOKUP(CONCATENATE(S$6," ",$D10),'-RÅDATA_KVARTAL-'!$A$4:$W$43,8),"")</f>
        <v>41.3130755530267</v>
      </c>
      <c r="T10" s="79"/>
      <c r="U10" s="79">
        <f>IF(VLOOKUP(CONCATENATE(U$6," ",$D10),'-RÅDATA_KVARTAL-'!$A$4:$W$43,8)&gt;0,VLOOKUP(CONCATENATE(U$6," ",$D10),'-RÅDATA_KVARTAL-'!$A$4:$W$43,8),"")</f>
        <v>44.770592480080886</v>
      </c>
      <c r="V10" s="79"/>
      <c r="W10" s="79">
        <f>IF(VLOOKUP(CONCATENATE(W$6," ",$D10),'-RÅDATA_KVARTAL-'!$A$4:$W$43,8)&gt;0,VLOOKUP(CONCATENATE(W$6," ",$D10),'-RÅDATA_KVARTAL-'!$A$4:$W$43,8),"")</f>
        <v>45.19996807638708</v>
      </c>
      <c r="X10" s="79"/>
      <c r="Y10" s="79">
        <f>IF(VLOOKUP(CONCATENATE(Y$6," ",$D10),'-RÅDATA_KVARTAL-'!$A$4:$W$43,8)&gt;0,VLOOKUP(CONCATENATE(Y$6," ",$D10),'-RÅDATA_KVARTAL-'!$A$4:$W$43,8),"")</f>
        <v>45.004556646937878</v>
      </c>
      <c r="Z10" s="79"/>
      <c r="AA10" s="79">
        <f>IF(VLOOKUP(CONCATENATE(AA$6," ",$D10),'-RÅDATA_KVARTAL-'!$A$4:$W$43,8)&gt;0,VLOOKUP(CONCATENATE(AA$6," ",$D10),'-RÅDATA_KVARTAL-'!$A$4:$W$43,8),"")</f>
        <v>46.664152184058388</v>
      </c>
      <c r="AB10" s="79"/>
      <c r="AC10" s="79">
        <f>IF(VLOOKUP(CONCATENATE(AC$6," ",$D10),'-RÅDATA_KVARTAL-'!$A$4:$W$75,8)&gt;0,VLOOKUP(CONCATENATE(AC$6," ",$D10),'-RÅDATA_KVARTAL-'!$A$4:$W$75,8),"")</f>
        <v>48.25033275387068</v>
      </c>
      <c r="AD10" s="153"/>
      <c r="AE10" s="79">
        <f>IF(VLOOKUP(CONCATENATE(AE$6," ",$D10),'-RÅDATA_KVARTAL-'!$A$4:$W$75,8)&gt;0,VLOOKUP(CONCATENATE(AE$6," ",$D10),'-RÅDATA_KVARTAL-'!$A$4:$W$75,8),"")</f>
        <v>50.751368787791115</v>
      </c>
      <c r="AF10" s="146" t="s">
        <v>169</v>
      </c>
      <c r="AG10" s="136" t="str">
        <f>IF(VLOOKUP(CONCATENATE(AG$6," ",$D10),'-RÅDATA_KVARTAL-'!$A$4:$W$75,8)&gt;0,VLOOKUP(CONCATENATE(AG$6," ",$D10),'-RÅDATA_KVARTAL-'!$A$4:$W$75,8),"")</f>
        <v/>
      </c>
      <c r="AH10" s="37"/>
      <c r="AI10" s="136" t="str">
        <f>IF(VLOOKUP(CONCATENATE(AI$6," ",$D10),'-RÅDATA_KVARTAL-'!$A$4:$W$75,8)&gt;0,VLOOKUP(CONCATENATE(AI$6," ",$D10),'-RÅDATA_KVARTAL-'!$A$4:$W$75,8),"")</f>
        <v/>
      </c>
      <c r="AJ10" s="37"/>
      <c r="AK10" s="136" t="str">
        <f>IF(VLOOKUP(CONCATENATE(AK$6," ",$D10),'-RÅDATA_KVARTAL-'!$A$4:$W$75,8)&gt;0,VLOOKUP(CONCATENATE(AK$6," ",$D10),'-RÅDATA_KVARTAL-'!$A$4:$W$75,8),"")</f>
        <v/>
      </c>
      <c r="AL10" s="37"/>
      <c r="AM10" s="33"/>
      <c r="AN10" s="195" t="s">
        <v>39</v>
      </c>
      <c r="AO10" s="25"/>
      <c r="AQ10" s="44"/>
    </row>
    <row r="11" spans="2:43" ht="10.5" customHeight="1">
      <c r="B11" s="16">
        <v>3</v>
      </c>
      <c r="C11" s="16"/>
      <c r="D11" s="18" t="s">
        <v>2</v>
      </c>
      <c r="E11" s="39"/>
      <c r="F11" s="35"/>
      <c r="G11" s="39"/>
      <c r="H11" s="35"/>
      <c r="I11" s="39"/>
      <c r="J11" s="35"/>
      <c r="K11" s="79">
        <f>IF(VLOOKUP(CONCATENATE(K$6," ",$D11),'-RÅDATA_KVARTAL-'!$A$4:$W$43,8)&gt;0,VLOOKUP(CONCATENATE(K$6," ",$D11),'-RÅDATA_KVARTAL-'!$A$4:$W$43,8),"")</f>
        <v>32.940540612817912</v>
      </c>
      <c r="L11" s="79"/>
      <c r="M11" s="79">
        <f>IF(VLOOKUP(CONCATENATE(M$6," ",$D11),'-RÅDATA_KVARTAL-'!$A$4:$W$43,8)&gt;0,VLOOKUP(CONCATENATE(M$6," ",$D11),'-RÅDATA_KVARTAL-'!$A$4:$W$43,8),"")</f>
        <v>33.678471049895521</v>
      </c>
      <c r="N11" s="79"/>
      <c r="O11" s="79">
        <f>IF(VLOOKUP(CONCATENATE(O$6," ",$D11),'-RÅDATA_KVARTAL-'!$A$4:$W$43,8)&gt;0,VLOOKUP(CONCATENATE(O$6," ",$D11),'-RÅDATA_KVARTAL-'!$A$4:$W$43,8),"")</f>
        <v>34.782898913582251</v>
      </c>
      <c r="P11" s="79"/>
      <c r="Q11" s="79">
        <f>IF(VLOOKUP(CONCATENATE(Q$6," ",$D11),'-RÅDATA_KVARTAL-'!$A$4:$W$43,8)&gt;0,VLOOKUP(CONCATENATE(Q$6," ",$D11),'-RÅDATA_KVARTAL-'!$A$4:$W$43,8),"")</f>
        <v>36.802952466897722</v>
      </c>
      <c r="R11" s="79"/>
      <c r="S11" s="79">
        <f>IF(VLOOKUP(CONCATENATE(S$6," ",$D11),'-RÅDATA_KVARTAL-'!$A$4:$W$43,8)&gt;0,VLOOKUP(CONCATENATE(S$6," ",$D11),'-RÅDATA_KVARTAL-'!$A$4:$W$43,8),"")</f>
        <v>39.218096407686438</v>
      </c>
      <c r="T11" s="79"/>
      <c r="U11" s="79">
        <f>IF(VLOOKUP(CONCATENATE(U$6," ",$D11),'-RÅDATA_KVARTAL-'!$A$4:$W$43,8)&gt;0,VLOOKUP(CONCATENATE(U$6," ",$D11),'-RÅDATA_KVARTAL-'!$A$4:$W$43,8),"")</f>
        <v>42.388919550586138</v>
      </c>
      <c r="V11" s="79"/>
      <c r="W11" s="79">
        <f>IF(VLOOKUP(CONCATENATE(W$6," ",$D11),'-RÅDATA_KVARTAL-'!$A$4:$W$43,8)&gt;0,VLOOKUP(CONCATENATE(W$6," ",$D11),'-RÅDATA_KVARTAL-'!$A$4:$W$43,8),"")</f>
        <v>41.639537733105861</v>
      </c>
      <c r="X11" s="79"/>
      <c r="Y11" s="79">
        <f>IF(VLOOKUP(CONCATENATE(Y$6," ",$D11),'-RÅDATA_KVARTAL-'!$A$4:$W$43,8)&gt;0,VLOOKUP(CONCATENATE(Y$6," ",$D11),'-RÅDATA_KVARTAL-'!$A$4:$W$43,8),"")</f>
        <v>43.026455428589351</v>
      </c>
      <c r="Z11" s="79"/>
      <c r="AA11" s="79">
        <f>IF(VLOOKUP(CONCATENATE(AA$6," ",$D11),'-RÅDATA_KVARTAL-'!$A$4:$W$43,8)&gt;0,VLOOKUP(CONCATENATE(AA$6," ",$D11),'-RÅDATA_KVARTAL-'!$A$4:$W$43,8),"")</f>
        <v>45.658277731005491</v>
      </c>
      <c r="AB11" s="79"/>
      <c r="AC11" s="79">
        <f>IF(VLOOKUP(CONCATENATE(AC$6," ",$D11),'-RÅDATA_KVARTAL-'!$A$4:$W$75,8)&gt;0,VLOOKUP(CONCATENATE(AC$6," ",$D11),'-RÅDATA_KVARTAL-'!$A$4:$W$75,8),"")</f>
        <v>46.214981386504512</v>
      </c>
      <c r="AD11" s="153"/>
      <c r="AE11" s="79">
        <f>IF(VLOOKUP(CONCATENATE(AE$6," ",$D11),'-RÅDATA_KVARTAL-'!$A$4:$W$75,8)&gt;0,VLOOKUP(CONCATENATE(AE$6," ",$D11),'-RÅDATA_KVARTAL-'!$A$4:$W$75,8),"")</f>
        <v>48.47236703993628</v>
      </c>
      <c r="AF11" s="146" t="s">
        <v>169</v>
      </c>
      <c r="AG11" s="136" t="str">
        <f>IF(VLOOKUP(CONCATENATE(AG$6," ",$D11),'-RÅDATA_KVARTAL-'!$A$4:$W$75,8)&gt;0,VLOOKUP(CONCATENATE(AG$6," ",$D11),'-RÅDATA_KVARTAL-'!$A$4:$W$75,8),"")</f>
        <v/>
      </c>
      <c r="AH11" s="37"/>
      <c r="AI11" s="136" t="str">
        <f>IF(VLOOKUP(CONCATENATE(AI$6," ",$D11),'-RÅDATA_KVARTAL-'!$A$4:$W$75,8)&gt;0,VLOOKUP(CONCATENATE(AI$6," ",$D11),'-RÅDATA_KVARTAL-'!$A$4:$W$75,8),"")</f>
        <v/>
      </c>
      <c r="AJ11" s="37"/>
      <c r="AK11" s="136" t="str">
        <f>IF(VLOOKUP(CONCATENATE(AK$6," ",$D11),'-RÅDATA_KVARTAL-'!$A$4:$W$75,8)&gt;0,VLOOKUP(CONCATENATE(AK$6," ",$D11),'-RÅDATA_KVARTAL-'!$A$4:$W$75,8),"")</f>
        <v/>
      </c>
      <c r="AL11" s="37"/>
      <c r="AM11" s="33"/>
      <c r="AN11" s="195" t="s">
        <v>40</v>
      </c>
      <c r="AO11" s="25"/>
    </row>
    <row r="12" spans="2:43" ht="10.5" customHeight="1">
      <c r="B12" s="16">
        <v>4</v>
      </c>
      <c r="C12" s="16"/>
      <c r="D12" s="18" t="s">
        <v>3</v>
      </c>
      <c r="E12" s="39"/>
      <c r="F12" s="35"/>
      <c r="G12" s="39"/>
      <c r="H12" s="35"/>
      <c r="I12" s="39"/>
      <c r="J12" s="35"/>
      <c r="K12" s="79">
        <f>IF(VLOOKUP(CONCATENATE(K$6," ",$D12),'-RÅDATA_KVARTAL-'!$A$4:$W$43,8)&gt;0,VLOOKUP(CONCATENATE(K$6," ",$D12),'-RÅDATA_KVARTAL-'!$A$4:$W$43,8),"")</f>
        <v>37.994216580347739</v>
      </c>
      <c r="L12" s="79"/>
      <c r="M12" s="79">
        <f>IF(VLOOKUP(CONCATENATE(M$6," ",$D12),'-RÅDATA_KVARTAL-'!$A$4:$W$43,8)&gt;0,VLOOKUP(CONCATENATE(M$6," ",$D12),'-RÅDATA_KVARTAL-'!$A$4:$W$43,8),"")</f>
        <v>39.320489952493723</v>
      </c>
      <c r="N12" s="79"/>
      <c r="O12" s="79">
        <f>IF(VLOOKUP(CONCATENATE(O$6," ",$D12),'-RÅDATA_KVARTAL-'!$A$4:$W$43,8)&gt;0,VLOOKUP(CONCATENATE(O$6," ",$D12),'-RÅDATA_KVARTAL-'!$A$4:$W$43,8),"")</f>
        <v>40.648994110027672</v>
      </c>
      <c r="P12" s="79"/>
      <c r="Q12" s="79">
        <f>IF(VLOOKUP(CONCATENATE(Q$6," ",$D12),'-RÅDATA_KVARTAL-'!$A$4:$W$43,8)&gt;0,VLOOKUP(CONCATENATE(Q$6," ",$D12),'-RÅDATA_KVARTAL-'!$A$4:$W$43,8),"")</f>
        <v>44.268271322302006</v>
      </c>
      <c r="R12" s="79"/>
      <c r="S12" s="79">
        <f>IF(VLOOKUP(CONCATENATE(S$6," ",$D12),'-RÅDATA_KVARTAL-'!$A$4:$W$43,8)&gt;0,VLOOKUP(CONCATENATE(S$6," ",$D12),'-RÅDATA_KVARTAL-'!$A$4:$W$43,8),"")</f>
        <v>46.593639516547228</v>
      </c>
      <c r="T12" s="79"/>
      <c r="U12" s="79">
        <f>IF(VLOOKUP(CONCATENATE(U$6," ",$D12),'-RÅDATA_KVARTAL-'!$A$4:$W$43,8)&gt;0,VLOOKUP(CONCATENATE(U$6," ",$D12),'-RÅDATA_KVARTAL-'!$A$4:$W$43,8),"")</f>
        <v>47.023636503405541</v>
      </c>
      <c r="V12" s="79"/>
      <c r="W12" s="79">
        <f>IF(VLOOKUP(CONCATENATE(W$6," ",$D12),'-RÅDATA_KVARTAL-'!$A$4:$W$43,8)&gt;0,VLOOKUP(CONCATENATE(W$6," ",$D12),'-RÅDATA_KVARTAL-'!$A$4:$W$43,8),"")</f>
        <v>46.861242799638994</v>
      </c>
      <c r="X12" s="79"/>
      <c r="Y12" s="79">
        <f>IF(VLOOKUP(CONCATENATE(Y$6," ",$D12),'-RÅDATA_KVARTAL-'!$A$4:$W$43,8)&gt;0,VLOOKUP(CONCATENATE(Y$6," ",$D12),'-RÅDATA_KVARTAL-'!$A$4:$W$43,8),"")</f>
        <v>47.386706905671652</v>
      </c>
      <c r="Z12" s="79"/>
      <c r="AA12" s="79">
        <f>IF(VLOOKUP(CONCATENATE(AA$6," ",$D12),'-RÅDATA_KVARTAL-'!$A$4:$W$43,8)&gt;0,VLOOKUP(CONCATENATE(AA$6," ",$D12),'-RÅDATA_KVARTAL-'!$A$4:$W$43,8),"")</f>
        <v>48.75295605187943</v>
      </c>
      <c r="AB12" s="79"/>
      <c r="AC12" s="79">
        <f>IF(VLOOKUP(CONCATENATE(AC$6," ",$D12),'-RÅDATA_KVARTAL-'!$A$4:$W$75,8)&gt;0,VLOOKUP(CONCATENATE(AC$6," ",$D12),'-RÅDATA_KVARTAL-'!$A$4:$W$75,8),"")</f>
        <v>50.483969799049419</v>
      </c>
      <c r="AD12" s="153"/>
      <c r="AE12" s="79">
        <f>IF(VLOOKUP(CONCATENATE(AE$6," ",$D12),'-RÅDATA_KVARTAL-'!$A$4:$W$75,8)&gt;0,VLOOKUP(CONCATENATE(AE$6," ",$D12),'-RÅDATA_KVARTAL-'!$A$4:$W$75,8),"")</f>
        <v>52.438955764540864</v>
      </c>
      <c r="AF12" s="146"/>
      <c r="AG12" s="136" t="str">
        <f>IF(VLOOKUP(CONCATENATE(AG$6," ",$D12),'-RÅDATA_KVARTAL-'!$A$4:$W$75,8)&gt;0,VLOOKUP(CONCATENATE(AG$6," ",$D12),'-RÅDATA_KVARTAL-'!$A$4:$W$75,8),"")</f>
        <v/>
      </c>
      <c r="AH12" s="37"/>
      <c r="AI12" s="136" t="str">
        <f>IF(VLOOKUP(CONCATENATE(AI$6," ",$D12),'-RÅDATA_KVARTAL-'!$A$4:$W$75,8)&gt;0,VLOOKUP(CONCATENATE(AI$6," ",$D12),'-RÅDATA_KVARTAL-'!$A$4:$W$75,8),"")</f>
        <v/>
      </c>
      <c r="AJ12" s="37"/>
      <c r="AK12" s="136" t="str">
        <f>IF(VLOOKUP(CONCATENATE(AK$6," ",$D12),'-RÅDATA_KVARTAL-'!$A$4:$W$75,8)&gt;0,VLOOKUP(CONCATENATE(AK$6," ",$D12),'-RÅDATA_KVARTAL-'!$A$4:$W$75,8),"")</f>
        <v/>
      </c>
      <c r="AL12" s="37"/>
      <c r="AM12" s="33"/>
      <c r="AN12" s="195" t="s">
        <v>41</v>
      </c>
      <c r="AO12" s="25"/>
    </row>
    <row r="13" spans="2:43" ht="6" customHeight="1">
      <c r="B13" s="16"/>
      <c r="C13" s="16"/>
      <c r="D13" s="18"/>
      <c r="E13" s="39"/>
      <c r="F13" s="35"/>
      <c r="G13" s="39"/>
      <c r="H13" s="35"/>
      <c r="I13" s="39"/>
      <c r="J13" s="35"/>
      <c r="K13" s="40"/>
      <c r="L13" s="40"/>
      <c r="M13" s="40"/>
      <c r="N13" s="40"/>
      <c r="O13" s="40"/>
      <c r="P13" s="40"/>
      <c r="Q13" s="40"/>
      <c r="R13" s="40"/>
      <c r="S13" s="40"/>
      <c r="T13" s="40"/>
      <c r="U13" s="40"/>
      <c r="V13" s="40"/>
      <c r="W13" s="40"/>
      <c r="X13" s="40"/>
      <c r="Y13" s="40"/>
      <c r="Z13" s="175"/>
      <c r="AA13" s="40"/>
      <c r="AB13" s="175"/>
      <c r="AC13" s="40"/>
      <c r="AD13" s="153"/>
      <c r="AE13" s="40"/>
      <c r="AF13" s="146"/>
      <c r="AG13" s="39"/>
      <c r="AH13" s="37"/>
      <c r="AI13" s="39"/>
      <c r="AJ13" s="37"/>
      <c r="AK13" s="39"/>
      <c r="AL13" s="37"/>
      <c r="AM13" s="33"/>
      <c r="AN13" s="38"/>
      <c r="AO13" s="25"/>
    </row>
    <row r="14" spans="2:43" ht="11.25" customHeight="1">
      <c r="B14" s="16">
        <v>5</v>
      </c>
      <c r="C14" s="16"/>
      <c r="D14" s="19" t="s">
        <v>15</v>
      </c>
      <c r="E14" s="34"/>
      <c r="F14" s="36"/>
      <c r="G14" s="34"/>
      <c r="H14" s="36"/>
      <c r="I14" s="34"/>
      <c r="J14" s="36"/>
      <c r="K14" s="101">
        <f>SUM(K9:K12)</f>
        <v>145.12553405948699</v>
      </c>
      <c r="L14" s="101"/>
      <c r="M14" s="101">
        <f>SUM(M9:M12)</f>
        <v>146.65610014003195</v>
      </c>
      <c r="N14" s="101"/>
      <c r="O14" s="101">
        <f>SUM(O9:O12)</f>
        <v>150.09741784623455</v>
      </c>
      <c r="P14" s="101"/>
      <c r="Q14" s="101">
        <f>SUM(Q9:Q12)</f>
        <v>159.0670088078665</v>
      </c>
      <c r="R14" s="101"/>
      <c r="S14" s="101">
        <f>SUM(S9:S12)</f>
        <v>169.067836738122</v>
      </c>
      <c r="T14" s="101"/>
      <c r="U14" s="101">
        <f>SUM(U9:U12)</f>
        <v>178.92852298011752</v>
      </c>
      <c r="V14" s="101"/>
      <c r="W14" s="101">
        <f>SUM(W9:W12)</f>
        <v>179.09519654620883</v>
      </c>
      <c r="X14" s="101"/>
      <c r="Y14" s="101">
        <f>SUM(Y9:Y12)</f>
        <v>179.34275833026015</v>
      </c>
      <c r="Z14" s="101"/>
      <c r="AA14" s="101">
        <f>SUM(AA9:AA12)</f>
        <v>187.05475778202663</v>
      </c>
      <c r="AB14" s="101"/>
      <c r="AC14" s="101">
        <f>SUM(AC9:AC12)</f>
        <v>193.16309456241984</v>
      </c>
      <c r="AD14" s="193"/>
      <c r="AE14" s="101">
        <f>SUM(AE9:AE12)</f>
        <v>201.2503073347076</v>
      </c>
      <c r="AF14" s="193"/>
      <c r="AG14" s="100">
        <f>SUM(AG9:AG12)</f>
        <v>0</v>
      </c>
      <c r="AH14" s="36"/>
      <c r="AI14" s="100">
        <f>SUM(AI9:AI12)</f>
        <v>0</v>
      </c>
      <c r="AJ14" s="36"/>
      <c r="AK14" s="100">
        <f>SUM(AK9:AK12)</f>
        <v>0</v>
      </c>
      <c r="AL14" s="36"/>
      <c r="AM14" s="33"/>
      <c r="AN14" s="69" t="s">
        <v>34</v>
      </c>
      <c r="AO14" s="25"/>
    </row>
    <row r="15" spans="2:43" ht="6" customHeight="1">
      <c r="B15" s="45"/>
      <c r="C15" s="45"/>
      <c r="D15" s="46"/>
      <c r="E15" s="47"/>
      <c r="F15" s="48"/>
      <c r="G15" s="47"/>
      <c r="H15" s="48"/>
      <c r="I15" s="47"/>
      <c r="J15" s="48"/>
      <c r="K15" s="47"/>
      <c r="L15" s="47"/>
      <c r="M15" s="47"/>
      <c r="N15" s="47"/>
      <c r="O15" s="47"/>
      <c r="P15" s="47"/>
      <c r="Q15" s="47"/>
      <c r="R15" s="47"/>
      <c r="S15" s="47"/>
      <c r="T15" s="47"/>
      <c r="U15" s="47"/>
      <c r="V15" s="47"/>
      <c r="W15" s="47"/>
      <c r="X15" s="47"/>
      <c r="Y15" s="47"/>
      <c r="Z15" s="147"/>
      <c r="AA15" s="47"/>
      <c r="AB15" s="147"/>
      <c r="AC15" s="47"/>
      <c r="AD15" s="148"/>
      <c r="AE15" s="47"/>
      <c r="AF15" s="148"/>
      <c r="AG15" s="47"/>
      <c r="AH15" s="51"/>
      <c r="AI15" s="47"/>
      <c r="AJ15" s="51"/>
      <c r="AK15" s="47"/>
      <c r="AL15" s="51"/>
      <c r="AM15" s="52"/>
      <c r="AN15" s="46"/>
      <c r="AO15" s="25"/>
    </row>
    <row r="16" spans="2:43" ht="6" customHeight="1">
      <c r="B16" s="16"/>
      <c r="C16" s="16"/>
      <c r="D16" s="38"/>
      <c r="E16" s="41"/>
      <c r="F16" s="33"/>
      <c r="G16" s="41"/>
      <c r="H16" s="33"/>
      <c r="I16" s="41"/>
      <c r="J16" s="33"/>
      <c r="K16" s="149"/>
      <c r="L16" s="18"/>
      <c r="M16" s="149"/>
      <c r="N16" s="18"/>
      <c r="O16" s="149"/>
      <c r="P16" s="18"/>
      <c r="Q16" s="149"/>
      <c r="R16" s="18"/>
      <c r="S16" s="149"/>
      <c r="T16" s="18"/>
      <c r="U16" s="149"/>
      <c r="V16" s="18"/>
      <c r="W16" s="149"/>
      <c r="X16" s="18"/>
      <c r="Y16" s="149"/>
      <c r="Z16" s="18"/>
      <c r="AA16" s="149"/>
      <c r="AB16" s="18"/>
      <c r="AC16" s="149"/>
      <c r="AD16" s="18"/>
      <c r="AE16" s="149"/>
      <c r="AF16" s="18"/>
      <c r="AG16" s="41"/>
      <c r="AH16" s="33"/>
      <c r="AI16" s="41"/>
      <c r="AJ16" s="33"/>
      <c r="AK16" s="41"/>
      <c r="AL16" s="33"/>
      <c r="AM16" s="33"/>
      <c r="AN16" s="38"/>
      <c r="AO16" s="25"/>
    </row>
    <row r="17" spans="2:43" s="53" customFormat="1" ht="12.75" customHeight="1">
      <c r="B17" s="237" t="s">
        <v>46</v>
      </c>
      <c r="C17" s="237"/>
      <c r="D17" s="237"/>
      <c r="E17" s="232"/>
      <c r="F17" s="232"/>
      <c r="G17" s="232"/>
      <c r="H17" s="232"/>
      <c r="I17" s="232"/>
      <c r="J17" s="232"/>
      <c r="K17" s="239"/>
      <c r="L17" s="239"/>
      <c r="M17" s="239"/>
      <c r="N17" s="239"/>
      <c r="O17" s="239"/>
      <c r="P17" s="239"/>
      <c r="Q17" s="239"/>
      <c r="R17" s="239"/>
      <c r="S17" s="239"/>
      <c r="T17" s="239"/>
      <c r="U17" s="239"/>
      <c r="V17" s="239"/>
      <c r="W17" s="239"/>
      <c r="X17" s="239"/>
      <c r="Y17" s="239"/>
      <c r="Z17" s="239"/>
      <c r="AA17" s="18"/>
      <c r="AB17" s="18"/>
      <c r="AC17" s="239"/>
      <c r="AD17" s="239"/>
      <c r="AE17" s="239"/>
      <c r="AF17" s="239"/>
      <c r="AG17" s="232"/>
      <c r="AH17" s="232"/>
      <c r="AI17" s="232"/>
      <c r="AJ17" s="232"/>
      <c r="AK17" s="232"/>
      <c r="AL17" s="232"/>
      <c r="AM17" s="237" t="s">
        <v>48</v>
      </c>
      <c r="AN17" s="237"/>
      <c r="AO17" s="54"/>
    </row>
    <row r="18" spans="2:43" s="53" customFormat="1" ht="12.75" customHeight="1">
      <c r="B18" s="237" t="s">
        <v>88</v>
      </c>
      <c r="C18" s="237"/>
      <c r="D18" s="237"/>
      <c r="E18" s="102"/>
      <c r="F18" s="102"/>
      <c r="G18" s="102"/>
      <c r="H18" s="102"/>
      <c r="I18" s="102"/>
      <c r="J18" s="102"/>
      <c r="K18" s="18"/>
      <c r="L18" s="18"/>
      <c r="M18" s="18"/>
      <c r="N18" s="18"/>
      <c r="O18" s="18"/>
      <c r="P18" s="18"/>
      <c r="Q18" s="18"/>
      <c r="R18" s="18"/>
      <c r="S18" s="18"/>
      <c r="T18" s="18"/>
      <c r="U18" s="18"/>
      <c r="V18" s="18"/>
      <c r="W18" s="18"/>
      <c r="X18" s="18"/>
      <c r="Y18" s="18"/>
      <c r="Z18" s="18"/>
      <c r="AA18" s="18"/>
      <c r="AB18" s="18"/>
      <c r="AC18" s="18"/>
      <c r="AD18" s="18"/>
      <c r="AE18" s="18"/>
      <c r="AF18" s="18"/>
      <c r="AG18" s="134"/>
      <c r="AH18" s="134"/>
      <c r="AI18" s="134"/>
      <c r="AJ18" s="134"/>
      <c r="AK18" s="134"/>
      <c r="AL18" s="134"/>
      <c r="AM18" s="237" t="s">
        <v>89</v>
      </c>
      <c r="AN18" s="237"/>
      <c r="AO18" s="54"/>
    </row>
    <row r="19" spans="2:43" s="53" customFormat="1" ht="6" customHeight="1">
      <c r="B19" s="55"/>
      <c r="C19" s="55"/>
      <c r="D19" s="55"/>
      <c r="E19" s="16"/>
      <c r="F19" s="16"/>
      <c r="G19" s="16"/>
      <c r="H19" s="16"/>
      <c r="I19" s="16"/>
      <c r="J19" s="16"/>
      <c r="K19" s="18"/>
      <c r="L19" s="18"/>
      <c r="M19" s="18"/>
      <c r="N19" s="18"/>
      <c r="O19" s="18"/>
      <c r="P19" s="18"/>
      <c r="Q19" s="18"/>
      <c r="R19" s="18"/>
      <c r="S19" s="18"/>
      <c r="T19" s="18"/>
      <c r="U19" s="18"/>
      <c r="V19" s="18"/>
      <c r="W19" s="18"/>
      <c r="X19" s="18"/>
      <c r="Y19" s="18"/>
      <c r="Z19" s="18"/>
      <c r="AA19" s="18"/>
      <c r="AB19" s="18"/>
      <c r="AC19" s="18"/>
      <c r="AD19" s="18"/>
      <c r="AE19" s="18"/>
      <c r="AF19" s="18"/>
      <c r="AG19" s="134"/>
      <c r="AH19" s="134"/>
      <c r="AI19" s="134"/>
      <c r="AJ19" s="134"/>
      <c r="AK19" s="134"/>
      <c r="AL19" s="134"/>
      <c r="AM19" s="55"/>
      <c r="AN19" s="55"/>
      <c r="AO19" s="54"/>
    </row>
    <row r="20" spans="2:43" ht="4.5" customHeight="1">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25"/>
    </row>
    <row r="21" spans="2:43" ht="10.5" customHeight="1">
      <c r="B21" s="65">
        <v>6</v>
      </c>
      <c r="C21" s="66"/>
      <c r="D21" s="18" t="s">
        <v>0</v>
      </c>
      <c r="E21" s="39"/>
      <c r="F21" s="40"/>
      <c r="G21" s="39"/>
      <c r="H21" s="40"/>
      <c r="I21" s="39"/>
      <c r="J21" s="40"/>
      <c r="K21" s="79">
        <f>IF(VLOOKUP(CONCATENATE(K$6," ",$D21),'-RÅDATA_KVARTAL-'!$A$4:$W$43,9)&gt;0,VLOOKUP(CONCATENATE(K$6," ",$D21),'-RÅDATA_KVARTAL-'!$A$4:$W$43,9),"")</f>
        <v>2266.319511911985</v>
      </c>
      <c r="L21" s="79"/>
      <c r="M21" s="79">
        <f>IF(VLOOKUP(CONCATENATE(M$6," ",$D21),'-RÅDATA_KVARTAL-'!$A$4:$W$43,9)&gt;0,VLOOKUP(CONCATENATE(M$6," ",$D21),'-RÅDATA_KVARTAL-'!$A$4:$W$43,9),"")</f>
        <v>2181.3599702938559</v>
      </c>
      <c r="N21" s="79"/>
      <c r="O21" s="79">
        <f>IF(VLOOKUP(CONCATENATE(O$6," ",$D21),'-RÅDATA_KVARTAL-'!$A$4:$W$43,9)&gt;0,VLOOKUP(CONCATENATE(O$6," ",$D21),'-RÅDATA_KVARTAL-'!$A$4:$W$43,9),"")</f>
        <v>2183.8944088423586</v>
      </c>
      <c r="P21" s="79"/>
      <c r="Q21" s="79">
        <f>IF(VLOOKUP(CONCATENATE(Q$6," ",$D21),'-RÅDATA_KVARTAL-'!$A$4:$W$43,9)&gt;0,VLOOKUP(CONCATENATE(Q$6," ",$D21),'-RÅDATA_KVARTAL-'!$A$4:$W$43,9),"")</f>
        <v>2330.0813791686346</v>
      </c>
      <c r="R21" s="79"/>
      <c r="S21" s="79">
        <f>IF(VLOOKUP(CONCATENATE(S$6," ",$D21),'-RÅDATA_KVARTAL-'!$A$4:$W$43,9)&gt;0,VLOOKUP(CONCATENATE(S$6," ",$D21),'-RÅDATA_KVARTAL-'!$A$4:$W$43,9),"")</f>
        <v>2485.1274971754478</v>
      </c>
      <c r="T21" s="79"/>
      <c r="U21" s="79">
        <f>IF(VLOOKUP(CONCATENATE(U$6," ",$D21),'-RÅDATA_KVARTAL-'!$A$4:$W$43,9)&gt;0,VLOOKUP(CONCATENATE(U$6," ",$D21),'-RÅDATA_KVARTAL-'!$A$4:$W$43,9),"")</f>
        <v>2698.6431116496665</v>
      </c>
      <c r="V21" s="79"/>
      <c r="W21" s="79">
        <f>IF(VLOOKUP(CONCATENATE(W$6," ",$D21),'-RÅDATA_KVARTAL-'!$A$4:$W$43,9)&gt;0,VLOOKUP(CONCATENATE(W$6," ",$D21),'-RÅDATA_KVARTAL-'!$A$4:$W$43,9),"")</f>
        <v>2808.643278702536</v>
      </c>
      <c r="X21" s="79"/>
      <c r="Y21" s="79">
        <f>IF(VLOOKUP(CONCATENATE(Y$6," ",$D21),'-RÅDATA_KVARTAL-'!$A$4:$W$43,9)&gt;0,VLOOKUP(CONCATENATE(Y$6," ",$D21),'-RÅDATA_KVARTAL-'!$A$4:$W$43,9),"")</f>
        <v>2664.4959439233849</v>
      </c>
      <c r="Z21" s="79"/>
      <c r="AA21" s="79">
        <f>IF(VLOOKUP(CONCATENATE(AA$6," ",$D21),'-RÅDATA_KVARTAL-'!$A$4:$W$43,9)&gt;0,VLOOKUP(CONCATENATE(AA$6," ",$D21),'-RÅDATA_KVARTAL-'!$A$4:$W$43,9),"")</f>
        <v>2738.515246655274</v>
      </c>
      <c r="AB21" s="79"/>
      <c r="AC21" s="79">
        <f>IF(VLOOKUP(CONCATENATE(AC$6," ",$D21),'-RÅDATA_KVARTAL-'!$A$4:$W$75,9)&gt;0,VLOOKUP(CONCATENATE(AC$6," ",$D21),'-RÅDATA_KVARTAL-'!$A$4:$W$75,9),"")</f>
        <v>2874.329893388247</v>
      </c>
      <c r="AD21" s="153"/>
      <c r="AE21" s="79">
        <f>IF(VLOOKUP(CONCATENATE(AE$6," ",$D21),'-RÅDATA_KVARTAL-'!$A$4:$W$75,9)&gt;0,VLOOKUP(CONCATENATE(AE$6," ",$D21),'-RÅDATA_KVARTAL-'!$A$4:$W$75,9),"")</f>
        <v>2899.2928092450688</v>
      </c>
      <c r="AF21" s="146" t="s">
        <v>169</v>
      </c>
      <c r="AG21" s="136" t="str">
        <f>IF(VLOOKUP(CONCATENATE(AG$6," ",$D21),'-RÅDATA_KVARTAL-'!$A$4:$W$75,9)&gt;0,VLOOKUP(CONCATENATE(AG$6," ",$D21),'-RÅDATA_KVARTAL-'!$A$4:$W$75,9),"")</f>
        <v/>
      </c>
      <c r="AH21" s="37"/>
      <c r="AI21" s="136" t="str">
        <f>IF(VLOOKUP(CONCATENATE(AI$6," ",$D21),'-RÅDATA_KVARTAL-'!$A$4:$W$75,9)&gt;0,VLOOKUP(CONCATENATE(AI$6," ",$D21),'-RÅDATA_KVARTAL-'!$A$4:$W$75,9),"")</f>
        <v/>
      </c>
      <c r="AJ21" s="37"/>
      <c r="AK21" s="136" t="str">
        <f>IF(VLOOKUP(CONCATENATE(AK$6," ",$D21),'-RÅDATA_KVARTAL-'!$A$4:$W$75,9)&gt;0,VLOOKUP(CONCATENATE(AK$6," ",$D21),'-RÅDATA_KVARTAL-'!$A$4:$W$75,9),"")</f>
        <v/>
      </c>
      <c r="AL21" s="37"/>
      <c r="AM21" s="33"/>
      <c r="AN21" s="18" t="s">
        <v>38</v>
      </c>
      <c r="AO21" s="25"/>
    </row>
    <row r="22" spans="2:43" ht="10.5" customHeight="1">
      <c r="B22" s="65">
        <v>7</v>
      </c>
      <c r="C22" s="65"/>
      <c r="D22" s="18" t="s">
        <v>1</v>
      </c>
      <c r="E22" s="39"/>
      <c r="F22" s="40"/>
      <c r="G22" s="39"/>
      <c r="H22" s="40"/>
      <c r="I22" s="39"/>
      <c r="J22" s="40"/>
      <c r="K22" s="79">
        <f>IF(VLOOKUP(CONCATENATE(K$6," ",$D22),'-RÅDATA_KVARTAL-'!$A$4:$W$43,9)&gt;0,VLOOKUP(CONCATENATE(K$6," ",$D22),'-RÅDATA_KVARTAL-'!$A$4:$W$43,9),"")</f>
        <v>2252.0688861743838</v>
      </c>
      <c r="L22" s="79"/>
      <c r="M22" s="79">
        <f>IF(VLOOKUP(CONCATENATE(M$6," ",$D22),'-RÅDATA_KVARTAL-'!$A$4:$W$43,9)&gt;0,VLOOKUP(CONCATENATE(M$6," ",$D22),'-RÅDATA_KVARTAL-'!$A$4:$W$43,9),"")</f>
        <v>2142.3485593410514</v>
      </c>
      <c r="N22" s="79"/>
      <c r="O22" s="79">
        <f>IF(VLOOKUP(CONCATENATE(O$6," ",$D22),'-RÅDATA_KVARTAL-'!$A$4:$W$43,9)&gt;0,VLOOKUP(CONCATENATE(O$6," ",$D22),'-RÅDATA_KVARTAL-'!$A$4:$W$43,9),"")</f>
        <v>2193.1142250241037</v>
      </c>
      <c r="P22" s="79"/>
      <c r="Q22" s="79">
        <f>IF(VLOOKUP(CONCATENATE(Q$6," ",$D22),'-RÅDATA_KVARTAL-'!$A$4:$W$43,9)&gt;0,VLOOKUP(CONCATENATE(Q$6," ",$D22),'-RÅDATA_KVARTAL-'!$A$4:$W$43,9),"")</f>
        <v>2387.9481230906545</v>
      </c>
      <c r="R22" s="79"/>
      <c r="S22" s="79">
        <f>IF(VLOOKUP(CONCATENATE(S$6," ",$D22),'-RÅDATA_KVARTAL-'!$A$4:$W$43,9)&gt;0,VLOOKUP(CONCATENATE(S$6," ",$D22),'-RÅDATA_KVARTAL-'!$A$4:$W$43,9),"")</f>
        <v>2592.0895641715711</v>
      </c>
      <c r="T22" s="79"/>
      <c r="U22" s="79">
        <f>IF(VLOOKUP(CONCATENATE(U$6," ",$D22),'-RÅDATA_KVARTAL-'!$A$4:$W$43,9)&gt;0,VLOOKUP(CONCATENATE(U$6," ",$D22),'-RÅDATA_KVARTAL-'!$A$4:$W$43,9),"")</f>
        <v>2815.8862508899983</v>
      </c>
      <c r="V22" s="79"/>
      <c r="W22" s="79">
        <f>IF(VLOOKUP(CONCATENATE(W$6," ",$D22),'-RÅDATA_KVARTAL-'!$A$4:$W$43,9)&gt;0,VLOOKUP(CONCATENATE(W$6," ",$D22),'-RÅDATA_KVARTAL-'!$A$4:$W$43,9),"")</f>
        <v>2837.9865368667047</v>
      </c>
      <c r="X22" s="79"/>
      <c r="Y22" s="79">
        <f>IF(VLOOKUP(CONCATENATE(Y$6," ",$D22),'-RÅDATA_KVARTAL-'!$A$4:$W$43,9)&gt;0,VLOOKUP(CONCATENATE(Y$6," ",$D22),'-RÅDATA_KVARTAL-'!$A$4:$W$43,9),"")</f>
        <v>2842.1449956940164</v>
      </c>
      <c r="Z22" s="79"/>
      <c r="AA22" s="79">
        <f>IF(VLOOKUP(CONCATENATE(AA$6," ",$D22),'-RÅDATA_KVARTAL-'!$A$4:$W$43,9)&gt;0,VLOOKUP(CONCATENATE(AA$6," ",$D22),'-RÅDATA_KVARTAL-'!$A$4:$W$43,9),"")</f>
        <v>2867.1148942773552</v>
      </c>
      <c r="AB22" s="79"/>
      <c r="AC22" s="79">
        <f>IF(VLOOKUP(CONCATENATE(AC$6," ",$D22),'-RÅDATA_KVARTAL-'!$A$4:$W$75,9)&gt;0,VLOOKUP(CONCATENATE(AC$6," ",$D22),'-RÅDATA_KVARTAL-'!$A$4:$W$75,9),"")</f>
        <v>2939.7765651112804</v>
      </c>
      <c r="AD22" s="153"/>
      <c r="AE22" s="79">
        <f>IF(VLOOKUP(CONCATENATE(AE$6," ",$D22),'-RÅDATA_KVARTAL-'!$A$4:$W$75,9)&gt;0,VLOOKUP(CONCATENATE(AE$6," ",$D22),'-RÅDATA_KVARTAL-'!$A$4:$W$75,9),"")</f>
        <v>3016.7218528499575</v>
      </c>
      <c r="AF22" s="146" t="s">
        <v>169</v>
      </c>
      <c r="AG22" s="136" t="str">
        <f>IF(VLOOKUP(CONCATENATE(AG$6," ",$D22),'-RÅDATA_KVARTAL-'!$A$4:$W$75,9)&gt;0,VLOOKUP(CONCATENATE(AG$6," ",$D22),'-RÅDATA_KVARTAL-'!$A$4:$W$75,9),"")</f>
        <v/>
      </c>
      <c r="AH22" s="37"/>
      <c r="AI22" s="136" t="str">
        <f>IF(VLOOKUP(CONCATENATE(AI$6," ",$D22),'-RÅDATA_KVARTAL-'!$A$4:$W$75,9)&gt;0,VLOOKUP(CONCATENATE(AI$6," ",$D22),'-RÅDATA_KVARTAL-'!$A$4:$W$75,9),"")</f>
        <v/>
      </c>
      <c r="AJ22" s="37"/>
      <c r="AK22" s="136" t="str">
        <f>IF(VLOOKUP(CONCATENATE(AK$6," ",$D22),'-RÅDATA_KVARTAL-'!$A$4:$W$75,9)&gt;0,VLOOKUP(CONCATENATE(AK$6," ",$D22),'-RÅDATA_KVARTAL-'!$A$4:$W$75,9),"")</f>
        <v/>
      </c>
      <c r="AL22" s="37"/>
      <c r="AM22" s="33"/>
      <c r="AN22" s="18" t="s">
        <v>39</v>
      </c>
      <c r="AO22" s="25"/>
      <c r="AQ22" s="44"/>
    </row>
    <row r="23" spans="2:43" ht="10.5" customHeight="1">
      <c r="B23" s="65">
        <v>8</v>
      </c>
      <c r="C23" s="65"/>
      <c r="D23" s="18" t="s">
        <v>2</v>
      </c>
      <c r="E23" s="39"/>
      <c r="F23" s="35"/>
      <c r="G23" s="39"/>
      <c r="H23" s="35"/>
      <c r="I23" s="39"/>
      <c r="J23" s="35"/>
      <c r="K23" s="79">
        <f>IF(VLOOKUP(CONCATENATE(K$6," ",$D23),'-RÅDATA_KVARTAL-'!$A$4:$W$43,9)&gt;0,VLOOKUP(CONCATENATE(K$6," ",$D23),'-RÅDATA_KVARTAL-'!$A$4:$W$43,9),"")</f>
        <v>2131.6101442729587</v>
      </c>
      <c r="L23" s="79"/>
      <c r="M23" s="79">
        <f>IF(VLOOKUP(CONCATENATE(M$6," ",$D23),'-RÅDATA_KVARTAL-'!$A$4:$W$43,9)&gt;0,VLOOKUP(CONCATENATE(M$6," ",$D23),'-RÅDATA_KVARTAL-'!$A$4:$W$43,9),"")</f>
        <v>2095.5097162047032</v>
      </c>
      <c r="N23" s="79"/>
      <c r="O23" s="79">
        <f>IF(VLOOKUP(CONCATENATE(O$6," ",$D23),'-RÅDATA_KVARTAL-'!$A$4:$W$43,9)&gt;0,VLOOKUP(CONCATENATE(O$6," ",$D23),'-RÅDATA_KVARTAL-'!$A$4:$W$43,9),"")</f>
        <v>2186.8733336151035</v>
      </c>
      <c r="P23" s="79"/>
      <c r="Q23" s="79">
        <f>IF(VLOOKUP(CONCATENATE(Q$6," ",$D23),'-RÅDATA_KVARTAL-'!$A$4:$W$43,9)&gt;0,VLOOKUP(CONCATENATE(Q$6," ",$D23),'-RÅDATA_KVARTAL-'!$A$4:$W$43,9),"")</f>
        <v>2301.5300087100477</v>
      </c>
      <c r="R23" s="79"/>
      <c r="S23" s="79">
        <f>IF(VLOOKUP(CONCATENATE(S$6," ",$D23),'-RÅDATA_KVARTAL-'!$A$4:$W$43,9)&gt;0,VLOOKUP(CONCATENATE(S$6," ",$D23),'-RÅDATA_KVARTAL-'!$A$4:$W$43,9),"")</f>
        <v>2467.1833387338543</v>
      </c>
      <c r="T23" s="79"/>
      <c r="U23" s="79">
        <f>IF(VLOOKUP(CONCATENATE(U$6," ",$D23),'-RÅDATA_KVARTAL-'!$A$4:$W$43,9)&gt;0,VLOOKUP(CONCATENATE(U$6," ",$D23),'-RÅDATA_KVARTAL-'!$A$4:$W$43,9),"")</f>
        <v>2704.2671071861892</v>
      </c>
      <c r="V23" s="79"/>
      <c r="W23" s="79">
        <f>IF(VLOOKUP(CONCATENATE(W$6," ",$D23),'-RÅDATA_KVARTAL-'!$A$4:$W$43,9)&gt;0,VLOOKUP(CONCATENATE(W$6," ",$D23),'-RÅDATA_KVARTAL-'!$A$4:$W$43,9),"")</f>
        <v>2721.9442696199849</v>
      </c>
      <c r="X23" s="79"/>
      <c r="Y23" s="79">
        <f>IF(VLOOKUP(CONCATENATE(Y$6," ",$D23),'-RÅDATA_KVARTAL-'!$A$4:$W$43,9)&gt;0,VLOOKUP(CONCATENATE(Y$6," ",$D23),'-RÅDATA_KVARTAL-'!$A$4:$W$43,9),"")</f>
        <v>2739.2657402810992</v>
      </c>
      <c r="Z23" s="79"/>
      <c r="AA23" s="79">
        <f>IF(VLOOKUP(CONCATENATE(AA$6," ",$D23),'-RÅDATA_KVARTAL-'!$A$4:$W$43,9)&gt;0,VLOOKUP(CONCATENATE(AA$6," ",$D23),'-RÅDATA_KVARTAL-'!$A$4:$W$43,9),"")</f>
        <v>2817.7336484402344</v>
      </c>
      <c r="AB23" s="79"/>
      <c r="AC23" s="79">
        <f>IF(VLOOKUP(CONCATENATE(AC$6," ",$D23),'-RÅDATA_KVARTAL-'!$A$4:$W$75,9)&gt;0,VLOOKUP(CONCATENATE(AC$6," ",$D23),'-RÅDATA_KVARTAL-'!$A$4:$W$75,9),"")</f>
        <v>2900.6382680223733</v>
      </c>
      <c r="AD23" s="153"/>
      <c r="AE23" s="79">
        <f>IF(VLOOKUP(CONCATENATE(AE$6," ",$D23),'-RÅDATA_KVARTAL-'!$A$4:$W$75,9)&gt;0,VLOOKUP(CONCATENATE(AE$6," ",$D23),'-RÅDATA_KVARTAL-'!$A$4:$W$75,9),"")</f>
        <v>2932.7509734960508</v>
      </c>
      <c r="AF23" s="146" t="s">
        <v>169</v>
      </c>
      <c r="AG23" s="136" t="str">
        <f>IF(VLOOKUP(CONCATENATE(AG$6," ",$D23),'-RÅDATA_KVARTAL-'!$A$4:$W$75,9)&gt;0,VLOOKUP(CONCATENATE(AG$6," ",$D23),'-RÅDATA_KVARTAL-'!$A$4:$W$75,9),"")</f>
        <v/>
      </c>
      <c r="AH23" s="37"/>
      <c r="AI23" s="136" t="str">
        <f>IF(VLOOKUP(CONCATENATE(AI$6," ",$D23),'-RÅDATA_KVARTAL-'!$A$4:$W$75,9)&gt;0,VLOOKUP(CONCATENATE(AI$6," ",$D23),'-RÅDATA_KVARTAL-'!$A$4:$W$75,9),"")</f>
        <v/>
      </c>
      <c r="AJ23" s="37"/>
      <c r="AK23" s="136" t="str">
        <f>IF(VLOOKUP(CONCATENATE(AK$6," ",$D23),'-RÅDATA_KVARTAL-'!$A$4:$W$75,9)&gt;0,VLOOKUP(CONCATENATE(AK$6," ",$D23),'-RÅDATA_KVARTAL-'!$A$4:$W$75,9),"")</f>
        <v/>
      </c>
      <c r="AL23" s="37"/>
      <c r="AM23" s="33"/>
      <c r="AN23" s="18" t="s">
        <v>40</v>
      </c>
      <c r="AO23" s="25"/>
    </row>
    <row r="24" spans="2:43" ht="10.5" customHeight="1">
      <c r="B24" s="65">
        <v>9</v>
      </c>
      <c r="C24" s="65"/>
      <c r="D24" s="18" t="s">
        <v>3</v>
      </c>
      <c r="E24" s="39"/>
      <c r="F24" s="35"/>
      <c r="G24" s="39"/>
      <c r="H24" s="35"/>
      <c r="I24" s="39"/>
      <c r="J24" s="35"/>
      <c r="K24" s="79">
        <f>IF(VLOOKUP(CONCATENATE(K$6," ",$D24),'-RÅDATA_KVARTAL-'!$A$4:$W$43,9)&gt;0,VLOOKUP(CONCATENATE(K$6," ",$D24),'-RÅDATA_KVARTAL-'!$A$4:$W$43,9),"")</f>
        <v>2244.2859781822144</v>
      </c>
      <c r="L24" s="79"/>
      <c r="M24" s="79">
        <f>IF(VLOOKUP(CONCATENATE(M$6," ",$D24),'-RÅDATA_KVARTAL-'!$A$4:$W$43,9)&gt;0,VLOOKUP(CONCATENATE(M$6," ",$D24),'-RÅDATA_KVARTAL-'!$A$4:$W$43,9),"")</f>
        <v>2238.6069268388255</v>
      </c>
      <c r="N24" s="79"/>
      <c r="O24" s="79">
        <f>IF(VLOOKUP(CONCATENATE(O$6," ",$D24),'-RÅDATA_KVARTAL-'!$A$4:$W$43,9)&gt;0,VLOOKUP(CONCATENATE(O$6," ",$D24),'-RÅDATA_KVARTAL-'!$A$4:$W$43,9),"")</f>
        <v>2372.1584525184348</v>
      </c>
      <c r="P24" s="79"/>
      <c r="Q24" s="79">
        <f>IF(VLOOKUP(CONCATENATE(Q$6," ",$D24),'-RÅDATA_KVARTAL-'!$A$4:$W$43,9)&gt;0,VLOOKUP(CONCATENATE(Q$6," ",$D24),'-RÅDATA_KVARTAL-'!$A$4:$W$43,9),"")</f>
        <v>2597.2619801279666</v>
      </c>
      <c r="R24" s="79"/>
      <c r="S24" s="79">
        <f>IF(VLOOKUP(CONCATENATE(S$6," ",$D24),'-RÅDATA_KVARTAL-'!$A$4:$W$43,9)&gt;0,VLOOKUP(CONCATENATE(S$6," ",$D24),'-RÅDATA_KVARTAL-'!$A$4:$W$43,9),"")</f>
        <v>2716.1405999191265</v>
      </c>
      <c r="T24" s="79"/>
      <c r="U24" s="79">
        <f>IF(VLOOKUP(CONCATENATE(U$6," ",$D24),'-RÅDATA_KVARTAL-'!$A$4:$W$43,9)&gt;0,VLOOKUP(CONCATENATE(U$6," ",$D24),'-RÅDATA_KVARTAL-'!$A$4:$W$43,9),"")</f>
        <v>2927.4245302741465</v>
      </c>
      <c r="V24" s="79"/>
      <c r="W24" s="79">
        <f>IF(VLOOKUP(CONCATENATE(W$6," ",$D24),'-RÅDATA_KVARTAL-'!$A$4:$W$43,9)&gt;0,VLOOKUP(CONCATENATE(W$6," ",$D24),'-RÅDATA_KVARTAL-'!$A$4:$W$43,9),"")</f>
        <v>2952.7594028107756</v>
      </c>
      <c r="X24" s="79"/>
      <c r="Y24" s="79">
        <f>IF(VLOOKUP(CONCATENATE(Y$6," ",$D24),'-RÅDATA_KVARTAL-'!$A$4:$W$43,9)&gt;0,VLOOKUP(CONCATENATE(Y$6," ",$D24),'-RÅDATA_KVARTAL-'!$A$4:$W$43,9),"")</f>
        <v>2909.5086891014998</v>
      </c>
      <c r="Z24" s="79"/>
      <c r="AA24" s="79">
        <f>IF(VLOOKUP(CONCATENATE(AA$6," ",$D24),'-RÅDATA_KVARTAL-'!$A$4:$W$43,9)&gt;0,VLOOKUP(CONCATENATE(AA$6," ",$D24),'-RÅDATA_KVARTAL-'!$A$4:$W$43,9),"")</f>
        <v>2955.1125546413941</v>
      </c>
      <c r="AB24" s="79"/>
      <c r="AC24" s="79">
        <f>IF(VLOOKUP(CONCATENATE(AC$6," ",$D24),'-RÅDATA_KVARTAL-'!$A$4:$W$75,9)&gt;0,VLOOKUP(CONCATENATE(AC$6," ",$D24),'-RÅDATA_KVARTAL-'!$A$4:$W$75,9),"")</f>
        <v>3077.393279668644</v>
      </c>
      <c r="AD24" s="153"/>
      <c r="AE24" s="79">
        <f>IF(VLOOKUP(CONCATENATE(AE$6," ",$D24),'-RÅDATA_KVARTAL-'!$A$4:$W$75,9)&gt;0,VLOOKUP(CONCATENATE(AE$6," ",$D24),'-RÅDATA_KVARTAL-'!$A$4:$W$75,9),"")</f>
        <v>2993.4728878626452</v>
      </c>
      <c r="AF24" s="146"/>
      <c r="AG24" s="136" t="str">
        <f>IF(VLOOKUP(CONCATENATE(AG$6," ",$D24),'-RÅDATA_KVARTAL-'!$A$4:$W$75,9)&gt;0,VLOOKUP(CONCATENATE(AG$6," ",$D24),'-RÅDATA_KVARTAL-'!$A$4:$W$75,9),"")</f>
        <v/>
      </c>
      <c r="AH24" s="37"/>
      <c r="AI24" s="136" t="str">
        <f>IF(VLOOKUP(CONCATENATE(AI$6," ",$D24),'-RÅDATA_KVARTAL-'!$A$4:$W$75,9)&gt;0,VLOOKUP(CONCATENATE(AI$6," ",$D24),'-RÅDATA_KVARTAL-'!$A$4:$W$75,9),"")</f>
        <v/>
      </c>
      <c r="AJ24" s="37"/>
      <c r="AK24" s="136" t="str">
        <f>IF(VLOOKUP(CONCATENATE(AK$6," ",$D24),'-RÅDATA_KVARTAL-'!$A$4:$W$75,9)&gt;0,VLOOKUP(CONCATENATE(AK$6," ",$D24),'-RÅDATA_KVARTAL-'!$A$4:$W$75,9),"")</f>
        <v/>
      </c>
      <c r="AL24" s="37"/>
      <c r="AM24" s="33"/>
      <c r="AN24" s="18" t="s">
        <v>41</v>
      </c>
      <c r="AO24" s="25"/>
    </row>
    <row r="25" spans="2:43" ht="6" customHeight="1">
      <c r="B25" s="65"/>
      <c r="C25" s="65"/>
      <c r="D25" s="18"/>
      <c r="E25" s="39"/>
      <c r="F25" s="35"/>
      <c r="G25" s="39"/>
      <c r="H25" s="35"/>
      <c r="I25" s="39"/>
      <c r="J25" s="35"/>
      <c r="K25" s="40"/>
      <c r="L25" s="40"/>
      <c r="M25" s="40"/>
      <c r="N25" s="40"/>
      <c r="O25" s="40"/>
      <c r="P25" s="40"/>
      <c r="Q25" s="40"/>
      <c r="R25" s="40"/>
      <c r="S25" s="40"/>
      <c r="T25" s="40"/>
      <c r="U25" s="40"/>
      <c r="V25" s="40"/>
      <c r="W25" s="40"/>
      <c r="X25" s="40"/>
      <c r="Y25" s="40"/>
      <c r="Z25" s="175"/>
      <c r="AA25" s="40"/>
      <c r="AB25" s="175"/>
      <c r="AC25" s="40"/>
      <c r="AD25" s="153"/>
      <c r="AE25" s="40"/>
      <c r="AF25" s="146"/>
      <c r="AG25" s="39"/>
      <c r="AH25" s="37"/>
      <c r="AI25" s="39"/>
      <c r="AJ25" s="37"/>
      <c r="AK25" s="39"/>
      <c r="AL25" s="37"/>
      <c r="AM25" s="33"/>
      <c r="AN25" s="38"/>
      <c r="AO25" s="25"/>
    </row>
    <row r="26" spans="2:43" ht="11.25" customHeight="1">
      <c r="B26" s="65">
        <v>10</v>
      </c>
      <c r="C26" s="65"/>
      <c r="D26" s="67" t="s">
        <v>15</v>
      </c>
      <c r="E26" s="34"/>
      <c r="F26" s="36"/>
      <c r="G26" s="34"/>
      <c r="H26" s="36"/>
      <c r="I26" s="34"/>
      <c r="J26" s="36"/>
      <c r="K26" s="101">
        <f>SUM(K21:K24)</f>
        <v>8894.2845205415415</v>
      </c>
      <c r="L26" s="101"/>
      <c r="M26" s="101">
        <f t="shared" ref="M26:AC26" si="0">SUM(M21:M24)</f>
        <v>8657.8251726784365</v>
      </c>
      <c r="N26" s="101"/>
      <c r="O26" s="101">
        <f t="shared" si="0"/>
        <v>8936.0404200000012</v>
      </c>
      <c r="P26" s="101"/>
      <c r="Q26" s="101">
        <f t="shared" si="0"/>
        <v>9616.8214910973038</v>
      </c>
      <c r="R26" s="101"/>
      <c r="S26" s="101">
        <f t="shared" si="0"/>
        <v>10260.540999999999</v>
      </c>
      <c r="T26" s="101"/>
      <c r="U26" s="101">
        <f t="shared" si="0"/>
        <v>11146.221000000001</v>
      </c>
      <c r="V26" s="101"/>
      <c r="W26" s="101">
        <f t="shared" si="0"/>
        <v>11321.333488000002</v>
      </c>
      <c r="X26" s="101"/>
      <c r="Y26" s="101">
        <f t="shared" si="0"/>
        <v>11155.415369</v>
      </c>
      <c r="Z26" s="101"/>
      <c r="AA26" s="101">
        <f t="shared" si="0"/>
        <v>11378.47634401426</v>
      </c>
      <c r="AB26" s="101"/>
      <c r="AC26" s="101">
        <f t="shared" si="0"/>
        <v>11792.138006190546</v>
      </c>
      <c r="AD26" s="193"/>
      <c r="AE26" s="101">
        <f>SUM(AE21:AE24)</f>
        <v>11842.238523453721</v>
      </c>
      <c r="AF26" s="193"/>
      <c r="AG26" s="100">
        <f>SUM(AG21:AG24)</f>
        <v>0</v>
      </c>
      <c r="AH26" s="36"/>
      <c r="AI26" s="100">
        <f>SUM(AI21:AI24)</f>
        <v>0</v>
      </c>
      <c r="AJ26" s="36"/>
      <c r="AK26" s="100">
        <f>SUM(AK21:AK24)</f>
        <v>0</v>
      </c>
      <c r="AL26" s="36"/>
      <c r="AM26" s="33"/>
      <c r="AN26" s="67" t="s">
        <v>34</v>
      </c>
      <c r="AO26" s="25"/>
    </row>
    <row r="27" spans="2:43" ht="6" customHeight="1">
      <c r="B27" s="58"/>
      <c r="C27" s="58"/>
      <c r="D27" s="58"/>
      <c r="E27" s="59"/>
      <c r="F27" s="60"/>
      <c r="G27" s="59"/>
      <c r="H27" s="60"/>
      <c r="I27" s="59"/>
      <c r="J27" s="60"/>
      <c r="K27" s="59"/>
      <c r="L27" s="59"/>
      <c r="M27" s="59"/>
      <c r="N27" s="59"/>
      <c r="O27" s="59"/>
      <c r="P27" s="59"/>
      <c r="Q27" s="59"/>
      <c r="R27" s="59"/>
      <c r="S27" s="59"/>
      <c r="T27" s="59"/>
      <c r="U27" s="59"/>
      <c r="V27" s="59"/>
      <c r="W27" s="59"/>
      <c r="X27" s="59"/>
      <c r="Y27" s="59"/>
      <c r="Z27" s="151"/>
      <c r="AA27" s="59"/>
      <c r="AB27" s="151"/>
      <c r="AC27" s="59"/>
      <c r="AD27" s="152"/>
      <c r="AE27" s="59"/>
      <c r="AF27" s="152"/>
      <c r="AG27" s="59"/>
      <c r="AH27" s="63"/>
      <c r="AI27" s="59"/>
      <c r="AJ27" s="63"/>
      <c r="AK27" s="59"/>
      <c r="AL27" s="63"/>
      <c r="AM27" s="31"/>
      <c r="AN27" s="58"/>
      <c r="AO27" s="25"/>
    </row>
    <row r="28" spans="2:43" ht="6" customHeight="1">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6" customHeight="1">
      <c r="B30" s="38"/>
      <c r="C30" s="38"/>
      <c r="D30" s="38"/>
      <c r="E30" s="39"/>
      <c r="F30" s="40"/>
      <c r="G30" s="39"/>
      <c r="H30" s="40"/>
      <c r="I30" s="39"/>
      <c r="J30" s="40"/>
      <c r="K30" s="39"/>
      <c r="L30" s="40"/>
      <c r="M30" s="39"/>
      <c r="N30" s="40"/>
      <c r="O30" s="39"/>
      <c r="P30" s="40"/>
      <c r="Q30" s="39"/>
      <c r="R30" s="40"/>
      <c r="S30" s="40"/>
      <c r="T30" s="42"/>
      <c r="U30" s="39"/>
      <c r="V30" s="40"/>
      <c r="W30" s="39"/>
      <c r="X30" s="40"/>
      <c r="Y30" s="39"/>
      <c r="Z30" s="43"/>
      <c r="AA30" s="39"/>
      <c r="AB30" s="43"/>
      <c r="AC30" s="39"/>
      <c r="AD30" s="37"/>
      <c r="AE30" s="39"/>
      <c r="AF30" s="37"/>
      <c r="AG30" s="39"/>
      <c r="AH30" s="37"/>
      <c r="AI30" s="39"/>
      <c r="AJ30" s="37"/>
      <c r="AK30" s="39"/>
      <c r="AL30" s="37"/>
      <c r="AM30" s="33"/>
      <c r="AN30" s="38"/>
      <c r="AO30" s="25"/>
    </row>
    <row r="31" spans="2:43" ht="18.75" customHeight="1">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c r="B33" s="64"/>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ht="18.75" customHeight="1">
      <c r="B34" s="22" t="s">
        <v>116</v>
      </c>
      <c r="C34" s="64"/>
      <c r="D34" s="24"/>
      <c r="E34" s="24"/>
      <c r="F34" s="24"/>
      <c r="G34" s="24"/>
      <c r="H34" s="24"/>
      <c r="I34" s="24"/>
      <c r="J34" s="24"/>
      <c r="K34" s="24"/>
      <c r="L34" s="24"/>
      <c r="M34" s="24"/>
      <c r="N34" s="24"/>
      <c r="O34" s="24"/>
      <c r="P34" s="24"/>
      <c r="Q34" s="24"/>
      <c r="R34" s="24"/>
      <c r="S34" s="25"/>
      <c r="T34" s="25"/>
      <c r="U34" s="25"/>
      <c r="V34" s="25"/>
      <c r="W34" s="25"/>
      <c r="X34" s="25"/>
      <c r="Y34" s="25"/>
      <c r="Z34" s="25"/>
      <c r="AA34" s="25"/>
      <c r="AB34" s="25"/>
      <c r="AC34" s="25"/>
      <c r="AD34" s="25"/>
      <c r="AE34" s="25"/>
      <c r="AF34" s="25"/>
      <c r="AG34" s="25"/>
      <c r="AH34" s="25"/>
      <c r="AI34" s="25"/>
      <c r="AJ34" s="25"/>
      <c r="AK34" s="25"/>
      <c r="AL34" s="25"/>
      <c r="AM34" s="25"/>
      <c r="AN34" s="25"/>
    </row>
    <row r="35" spans="2:43">
      <c r="B35" s="184" t="s">
        <v>173</v>
      </c>
      <c r="C35" s="22"/>
      <c r="D35" s="23"/>
      <c r="E35" s="23"/>
      <c r="F35" s="23"/>
      <c r="G35" s="23"/>
      <c r="H35" s="23"/>
      <c r="I35" s="23"/>
      <c r="J35" s="23"/>
      <c r="K35" s="23"/>
      <c r="L35" s="23"/>
      <c r="M35" s="23"/>
      <c r="N35" s="23"/>
      <c r="O35" s="23"/>
      <c r="P35" s="23"/>
      <c r="Q35" s="23"/>
      <c r="R35" s="23"/>
    </row>
    <row r="36" spans="2:43" ht="6" customHeight="1">
      <c r="B36" s="23"/>
      <c r="C36" s="23"/>
      <c r="D36" s="23"/>
      <c r="E36" s="23"/>
      <c r="F36" s="23"/>
      <c r="G36" s="23"/>
      <c r="H36" s="23"/>
      <c r="I36" s="23"/>
      <c r="J36" s="23"/>
      <c r="K36" s="23"/>
      <c r="L36" s="23"/>
      <c r="M36" s="23"/>
      <c r="N36" s="23"/>
      <c r="O36" s="23"/>
      <c r="P36" s="23"/>
      <c r="Q36" s="23"/>
      <c r="R36" s="23"/>
    </row>
    <row r="37" spans="2:43" ht="6" customHeight="1">
      <c r="B37" s="26"/>
      <c r="C37" s="26"/>
      <c r="D37" s="26"/>
      <c r="E37" s="26"/>
      <c r="F37" s="26"/>
      <c r="G37" s="26"/>
      <c r="H37" s="26"/>
      <c r="I37" s="26"/>
      <c r="J37" s="26"/>
      <c r="K37" s="26"/>
      <c r="L37" s="26"/>
      <c r="M37" s="26"/>
      <c r="N37" s="26"/>
      <c r="O37" s="26"/>
      <c r="P37" s="26"/>
      <c r="Q37" s="26"/>
      <c r="R37" s="26"/>
      <c r="S37" s="27"/>
      <c r="T37" s="27"/>
      <c r="U37" s="27"/>
      <c r="V37" s="27"/>
      <c r="W37" s="27"/>
      <c r="X37" s="27"/>
      <c r="Y37" s="27"/>
      <c r="Z37" s="27"/>
      <c r="AA37" s="27"/>
      <c r="AB37" s="27"/>
      <c r="AC37" s="27"/>
      <c r="AD37" s="27"/>
      <c r="AE37" s="27"/>
      <c r="AF37" s="27"/>
      <c r="AG37" s="27"/>
      <c r="AH37" s="27"/>
      <c r="AI37" s="27"/>
      <c r="AJ37" s="27"/>
      <c r="AK37" s="27"/>
      <c r="AL37" s="27"/>
      <c r="AM37" s="27"/>
      <c r="AN37" s="27"/>
    </row>
    <row r="38" spans="2:43" ht="6" customHeight="1">
      <c r="B38" s="24"/>
      <c r="C38" s="24"/>
      <c r="D38" s="24"/>
      <c r="E38" s="24"/>
      <c r="F38" s="24"/>
      <c r="G38" s="24"/>
      <c r="H38" s="24"/>
      <c r="I38" s="24"/>
      <c r="J38" s="24"/>
      <c r="K38" s="24"/>
      <c r="L38" s="24"/>
      <c r="M38" s="24"/>
      <c r="N38" s="24"/>
      <c r="O38" s="24"/>
      <c r="P38" s="24"/>
      <c r="Q38" s="24"/>
      <c r="R38" s="24"/>
      <c r="S38" s="25"/>
      <c r="T38" s="25"/>
      <c r="U38" s="25"/>
      <c r="V38" s="25"/>
      <c r="W38" s="25"/>
      <c r="X38" s="25"/>
      <c r="Y38" s="25"/>
      <c r="Z38" s="25"/>
      <c r="AA38" s="25"/>
      <c r="AB38" s="25"/>
      <c r="AC38" s="25"/>
      <c r="AD38" s="25"/>
      <c r="AE38" s="25"/>
      <c r="AF38" s="25"/>
      <c r="AG38" s="25"/>
      <c r="AH38" s="25"/>
      <c r="AI38" s="25"/>
      <c r="AJ38" s="25"/>
      <c r="AK38" s="25"/>
      <c r="AL38" s="25"/>
      <c r="AM38" s="25"/>
      <c r="AN38" s="25"/>
    </row>
    <row r="39" spans="2:43" ht="14.25" customHeight="1">
      <c r="B39" s="237" t="s">
        <v>36</v>
      </c>
      <c r="C39" s="237"/>
      <c r="D39" s="237"/>
      <c r="E39" s="240">
        <v>2000</v>
      </c>
      <c r="F39" s="241"/>
      <c r="G39" s="240">
        <v>2001</v>
      </c>
      <c r="H39" s="241"/>
      <c r="I39" s="240">
        <v>2002</v>
      </c>
      <c r="J39" s="241"/>
      <c r="K39" s="142">
        <v>2003</v>
      </c>
      <c r="L39" s="24"/>
      <c r="M39" s="142">
        <v>2004</v>
      </c>
      <c r="N39" s="24"/>
      <c r="O39" s="142">
        <v>2005</v>
      </c>
      <c r="P39" s="24"/>
      <c r="Q39" s="142">
        <v>2006</v>
      </c>
      <c r="R39" s="24"/>
      <c r="S39" s="142">
        <v>2007</v>
      </c>
      <c r="T39" s="24"/>
      <c r="U39" s="142">
        <v>2008</v>
      </c>
      <c r="V39" s="24"/>
      <c r="W39" s="142">
        <v>2009</v>
      </c>
      <c r="X39" s="24"/>
      <c r="Y39" s="142">
        <v>2010</v>
      </c>
      <c r="Z39" s="24"/>
      <c r="AA39" s="142">
        <v>2011</v>
      </c>
      <c r="AB39" s="24"/>
      <c r="AC39" s="142">
        <v>2012</v>
      </c>
      <c r="AD39" s="24"/>
      <c r="AE39" s="142">
        <v>2013</v>
      </c>
      <c r="AF39" s="144"/>
      <c r="AG39" s="135">
        <v>2014</v>
      </c>
      <c r="AH39" s="24"/>
      <c r="AI39" s="135">
        <v>2015</v>
      </c>
      <c r="AJ39" s="24"/>
      <c r="AK39" s="135">
        <v>2016</v>
      </c>
      <c r="AL39" s="24"/>
      <c r="AM39" s="237" t="s">
        <v>33</v>
      </c>
      <c r="AN39" s="237"/>
      <c r="AO39" s="25"/>
    </row>
    <row r="40" spans="2:43" ht="6" customHeight="1">
      <c r="B40" s="28"/>
      <c r="C40" s="28"/>
      <c r="D40" s="28"/>
      <c r="E40" s="29"/>
      <c r="F40" s="30"/>
      <c r="G40" s="29"/>
      <c r="H40" s="30"/>
      <c r="I40" s="29"/>
      <c r="J40" s="30"/>
      <c r="K40" s="75"/>
      <c r="L40" s="27"/>
      <c r="M40" s="75"/>
      <c r="N40" s="27"/>
      <c r="O40" s="75"/>
      <c r="P40" s="27"/>
      <c r="Q40" s="75"/>
      <c r="R40" s="27"/>
      <c r="S40" s="75"/>
      <c r="T40" s="27"/>
      <c r="U40" s="75"/>
      <c r="V40" s="27"/>
      <c r="W40" s="75"/>
      <c r="X40" s="27"/>
      <c r="Y40" s="75"/>
      <c r="Z40" s="27"/>
      <c r="AA40" s="75"/>
      <c r="AB40" s="27"/>
      <c r="AC40" s="75"/>
      <c r="AD40" s="27"/>
      <c r="AE40" s="75"/>
      <c r="AF40" s="32"/>
      <c r="AG40" s="31"/>
      <c r="AH40" s="32"/>
      <c r="AI40" s="31"/>
      <c r="AJ40" s="32"/>
      <c r="AK40" s="31"/>
      <c r="AL40" s="32"/>
      <c r="AM40" s="28"/>
      <c r="AN40" s="28"/>
      <c r="AO40" s="25"/>
    </row>
    <row r="41" spans="2:43" ht="6" customHeight="1">
      <c r="B41" s="18"/>
      <c r="C41" s="18"/>
      <c r="D41" s="18" t="s">
        <v>117</v>
      </c>
      <c r="E41" s="18"/>
      <c r="F41" s="18"/>
      <c r="G41" s="18"/>
      <c r="H41" s="18"/>
      <c r="I41" s="18"/>
      <c r="J41" s="18"/>
      <c r="K41" s="150"/>
      <c r="L41" s="150"/>
      <c r="M41" s="150"/>
      <c r="N41" s="150"/>
      <c r="O41" s="150"/>
      <c r="P41" s="150"/>
      <c r="Q41" s="150"/>
      <c r="R41" s="150"/>
      <c r="S41" s="150"/>
      <c r="T41" s="150"/>
      <c r="U41" s="150"/>
      <c r="V41" s="150"/>
      <c r="W41" s="150"/>
      <c r="X41" s="150"/>
      <c r="Y41" s="150"/>
      <c r="Z41" s="150"/>
      <c r="AA41" s="150"/>
      <c r="AB41" s="150"/>
      <c r="AC41" s="150"/>
      <c r="AD41" s="150"/>
      <c r="AE41" s="150"/>
      <c r="AF41" s="33"/>
      <c r="AG41" s="18"/>
      <c r="AH41" s="18"/>
      <c r="AI41" s="18"/>
      <c r="AJ41" s="18"/>
      <c r="AK41" s="18"/>
      <c r="AL41" s="18"/>
      <c r="AM41" s="18"/>
      <c r="AN41" s="18"/>
      <c r="AO41" s="25"/>
    </row>
    <row r="42" spans="2:43" ht="10.5" customHeight="1">
      <c r="B42" s="17">
        <v>1</v>
      </c>
      <c r="C42" s="20"/>
      <c r="D42" s="18" t="s">
        <v>0</v>
      </c>
      <c r="E42" s="39"/>
      <c r="F42" s="40"/>
      <c r="G42" s="39"/>
      <c r="H42" s="40"/>
      <c r="I42" s="39"/>
      <c r="J42" s="40"/>
      <c r="K42" s="145" t="str">
        <f>IF(VLOOKUP(CONCATENATE(K$6," ",$D42),'-RÅDATA_KVARTAL-'!$A$4:$W$43,22)&gt;0,VLOOKUP(CONCATENATE(K$6," ",$D42),'-RÅDATA_KVARTAL-'!$A$4:$W$43,22),"")</f>
        <v/>
      </c>
      <c r="L42" s="145"/>
      <c r="M42" s="145">
        <f>IF(VLOOKUP(CONCATENATE(M$6," ",$D42),'-RÅDATA_KVARTAL-'!$A$4:$W$43,22)&gt;0,VLOOKUP(CONCATENATE(M$6," ",$D42),'-RÅDATA_KVARTAL-'!$A$4:$W$43,22),"")</f>
        <v>144.92860279295837</v>
      </c>
      <c r="N42" s="145"/>
      <c r="O42" s="145">
        <f>IF(VLOOKUP(CONCATENATE(O$6," ",$D42),'-RÅDATA_KVARTAL-'!$A$4:$W$43,22)&gt;0,VLOOKUP(CONCATENATE(O$6," ",$D42),'-RÅDATA_KVARTAL-'!$A$4:$W$43,22),"")</f>
        <v>146.74211994204791</v>
      </c>
      <c r="P42" s="145"/>
      <c r="Q42" s="145">
        <f>IF(VLOOKUP(CONCATENATE(Q$6," ",$D42),'-RÅDATA_KVARTAL-'!$A$4:$W$43,22)&gt;0,VLOOKUP(CONCATENATE(Q$6," ",$D42),'-RÅDATA_KVARTAL-'!$A$4:$W$43,22),"")</f>
        <v>152.04512212785406</v>
      </c>
      <c r="R42" s="145"/>
      <c r="S42" s="145">
        <f>IF(VLOOKUP(CONCATENATE(S$6," ",$D42),'-RÅDATA_KVARTAL-'!$A$4:$W$43,22)&gt;0,VLOOKUP(CONCATENATE(S$6," ",$D42),'-RÅDATA_KVARTAL-'!$A$4:$W$43,22),"")</f>
        <v>161.53237358372067</v>
      </c>
      <c r="T42" s="145"/>
      <c r="U42" s="145">
        <f>IF(VLOOKUP(CONCATENATE(U$6," ",$D42),'-RÅDATA_KVARTAL-'!$A$4:$W$43,22)&gt;0,VLOOKUP(CONCATENATE(U$6," ",$D42),'-RÅDATA_KVARTAL-'!$A$4:$W$43,22),"")</f>
        <v>171.87018592330531</v>
      </c>
      <c r="V42" s="145"/>
      <c r="W42" s="145">
        <f>IF(VLOOKUP(CONCATENATE(W$6," ",$D42),'-RÅDATA_KVARTAL-'!$A$4:$W$43,22)&gt;0,VLOOKUP(CONCATENATE(W$6," ",$D42),'-RÅDATA_KVARTAL-'!$A$4:$W$43,22),"")</f>
        <v>179.57759647114946</v>
      </c>
      <c r="X42" s="145"/>
      <c r="Y42" s="145">
        <f>IF(VLOOKUP(CONCATENATE(Y$6," ",$D42),'-RÅDATA_KVARTAL-'!$A$4:$W$43,22)&gt;0,VLOOKUP(CONCATENATE(Y$6," ",$D42),'-RÅDATA_KVARTAL-'!$A$4:$W$43,22),"")</f>
        <v>177.62578795819323</v>
      </c>
      <c r="Z42" s="145"/>
      <c r="AA42" s="145">
        <f>IF(VLOOKUP(CONCATENATE(AA$6," ",$D42),'-RÅDATA_KVARTAL-'!$A$4:$W$43,22)&gt;0,VLOOKUP(CONCATENATE(AA$6," ",$D42),'-RÅDATA_KVARTAL-'!$A$4:$W$43,22),"")</f>
        <v>181.39709079628221</v>
      </c>
      <c r="AB42" s="145"/>
      <c r="AC42" s="145">
        <f>IF(VLOOKUP(CONCATENATE(AC$6," ",$D42),'-RÅDATA_KVARTAL-'!$A$4:$W$75,22)&gt;0,VLOOKUP(CONCATENATE(AC$6," ",$D42),'-RÅDATA_KVARTAL-'!$A$4:$W$75,22),"")</f>
        <v>189.28919658993854</v>
      </c>
      <c r="AD42" s="146"/>
      <c r="AE42" s="145">
        <f>IF(VLOOKUP(CONCATENATE(AE$6," ",$D42),'-RÅDATA_KVARTAL-'!$A$4:$W$75,22)&gt;0,VLOOKUP(CONCATENATE(AE$6," ",$D42),'-RÅDATA_KVARTAL-'!$A$4:$W$75,22),"")</f>
        <v>194.53689968186396</v>
      </c>
      <c r="AF42" s="153" t="s">
        <v>169</v>
      </c>
      <c r="AG42" s="136" t="str">
        <f>IF(VLOOKUP(CONCATENATE(AG$6," ",$D42),'-RÅDATA_KVARTAL-'!$A$4:$W$75,22)&gt;0,VLOOKUP(CONCATENATE(AG$6," ",$D42),'-RÅDATA_KVARTAL-'!$A$4:$W$75,22),"")</f>
        <v/>
      </c>
      <c r="AH42" s="37"/>
      <c r="AI42" s="136" t="str">
        <f>IF(VLOOKUP(CONCATENATE(AI$6," ",$D42),'-RÅDATA_KVARTAL-'!$A$4:$W$75,22)&gt;0,VLOOKUP(CONCATENATE(AI$6," ",$D42),'-RÅDATA_KVARTAL-'!$A$4:$W$75,22),"")</f>
        <v/>
      </c>
      <c r="AJ42" s="37"/>
      <c r="AK42" s="136" t="str">
        <f>IF(VLOOKUP(CONCATENATE(AK$6," ",$D42),'-RÅDATA_KVARTAL-'!$A$4:$W$75,22)&gt;0,VLOOKUP(CONCATENATE(AK$6," ",$D42),'-RÅDATA_KVARTAL-'!$A$4:$W$75,22),"")</f>
        <v/>
      </c>
      <c r="AL42" s="37"/>
      <c r="AM42" s="33"/>
      <c r="AN42" s="18" t="s">
        <v>38</v>
      </c>
      <c r="AO42" s="25"/>
    </row>
    <row r="43" spans="2:43" ht="10.5" customHeight="1">
      <c r="B43" s="16">
        <v>2</v>
      </c>
      <c r="C43" s="16"/>
      <c r="D43" s="18" t="s">
        <v>1</v>
      </c>
      <c r="E43" s="39"/>
      <c r="F43" s="40"/>
      <c r="G43" s="39"/>
      <c r="H43" s="40"/>
      <c r="I43" s="39"/>
      <c r="J43" s="40"/>
      <c r="K43" s="145" t="str">
        <f>IF(VLOOKUP(CONCATENATE(K$6," ",$D43),'-RÅDATA_KVARTAL-'!$A$4:$W$43,22)&gt;0,VLOOKUP(CONCATENATE(K$6," ",$D43),'-RÅDATA_KVARTAL-'!$A$4:$W$43,22),"")</f>
        <v/>
      </c>
      <c r="L43" s="145"/>
      <c r="M43" s="145">
        <f>IF(VLOOKUP(CONCATENATE(M$6," ",$D43),'-RÅDATA_KVARTAL-'!$A$4:$W$43,22)&gt;0,VLOOKUP(CONCATENATE(M$6," ",$D43),'-RÅDATA_KVARTAL-'!$A$4:$W$43,22),"")</f>
        <v>144.59189633080837</v>
      </c>
      <c r="N43" s="145"/>
      <c r="O43" s="145">
        <f>IF(VLOOKUP(CONCATENATE(O$6," ",$D43),'-RÅDATA_KVARTAL-'!$A$4:$W$43,22)&gt;0,VLOOKUP(CONCATENATE(O$6," ",$D43),'-RÅDATA_KVARTAL-'!$A$4:$W$43,22),"")</f>
        <v>147.66448582501388</v>
      </c>
      <c r="P43" s="145"/>
      <c r="Q43" s="145">
        <f>IF(VLOOKUP(CONCATENATE(Q$6," ",$D43),'-RÅDATA_KVARTAL-'!$A$4:$W$43,22)&gt;0,VLOOKUP(CONCATENATE(Q$6," ",$D43),'-RÅDATA_KVARTAL-'!$A$4:$W$43,22),"")</f>
        <v>153.42767804227668</v>
      </c>
      <c r="R43" s="145"/>
      <c r="S43" s="145">
        <f>IF(VLOOKUP(CONCATENATE(S$6," ",$D43),'-RÅDATA_KVARTAL-'!$A$4:$W$43,22)&gt;0,VLOOKUP(CONCATENATE(S$6," ",$D43),'-RÅDATA_KVARTAL-'!$A$4:$W$43,22),"")</f>
        <v>164.32732460308807</v>
      </c>
      <c r="T43" s="145"/>
      <c r="U43" s="145">
        <f>IF(VLOOKUP(CONCATENATE(U$6," ",$D43),'-RÅDATA_KVARTAL-'!$A$4:$W$43,22)&gt;0,VLOOKUP(CONCATENATE(U$6," ",$D43),'-RÅDATA_KVARTAL-'!$A$4:$W$43,22),"")</f>
        <v>175.32770285035951</v>
      </c>
      <c r="V43" s="145"/>
      <c r="W43" s="145">
        <f>IF(VLOOKUP(CONCATENATE(W$6," ",$D43),'-RÅDATA_KVARTAL-'!$A$4:$W$43,22)&gt;0,VLOOKUP(CONCATENATE(W$6," ",$D43),'-RÅDATA_KVARTAL-'!$A$4:$W$43,22),"")</f>
        <v>180.00697206745562</v>
      </c>
      <c r="X43" s="145"/>
      <c r="Y43" s="145">
        <f>IF(VLOOKUP(CONCATENATE(Y$6," ",$D43),'-RÅDATA_KVARTAL-'!$A$4:$W$43,22)&gt;0,VLOOKUP(CONCATENATE(Y$6," ",$D43),'-RÅDATA_KVARTAL-'!$A$4:$W$43,22),"")</f>
        <v>177.43037652874403</v>
      </c>
      <c r="Z43" s="145"/>
      <c r="AA43" s="145">
        <f>IF(VLOOKUP(CONCATENATE(AA$6," ",$D43),'-RÅDATA_KVARTAL-'!$A$4:$W$43,22)&gt;0,VLOOKUP(CONCATENATE(AA$6," ",$D43),'-RÅDATA_KVARTAL-'!$A$4:$W$43,22),"")</f>
        <v>183.05668633340272</v>
      </c>
      <c r="AB43" s="145"/>
      <c r="AC43" s="145">
        <f>IF(VLOOKUP(CONCATENATE(AC$6," ",$D43),'-RÅDATA_KVARTAL-'!$A$4:$W$75,22)&gt;0,VLOOKUP(CONCATENATE(AC$6," ",$D43),'-RÅDATA_KVARTAL-'!$A$4:$W$75,22),"")</f>
        <v>190.87537715975083</v>
      </c>
      <c r="AD43" s="146"/>
      <c r="AE43" s="145">
        <f>IF(VLOOKUP(CONCATENATE(AE$6," ",$D43),'-RÅDATA_KVARTAL-'!$A$4:$W$75,22)&gt;0,VLOOKUP(CONCATENATE(AE$6," ",$D43),'-RÅDATA_KVARTAL-'!$A$4:$W$75,22),"")</f>
        <v>197.03793571578439</v>
      </c>
      <c r="AF43" s="153" t="s">
        <v>169</v>
      </c>
      <c r="AG43" s="136" t="str">
        <f>IF(VLOOKUP(CONCATENATE(AG$6," ",$D43),'-RÅDATA_KVARTAL-'!$A$4:$W$75,22)&gt;0,VLOOKUP(CONCATENATE(AG$6," ",$D43),'-RÅDATA_KVARTAL-'!$A$4:$W$75,22),"")</f>
        <v/>
      </c>
      <c r="AH43" s="37"/>
      <c r="AI43" s="136" t="str">
        <f>IF(VLOOKUP(CONCATENATE(AI$6," ",$D43),'-RÅDATA_KVARTAL-'!$A$4:$W$75,22)&gt;0,VLOOKUP(CONCATENATE(AI$6," ",$D43),'-RÅDATA_KVARTAL-'!$A$4:$W$75,22),"")</f>
        <v/>
      </c>
      <c r="AJ43" s="37"/>
      <c r="AK43" s="136" t="str">
        <f>IF(VLOOKUP(CONCATENATE(AK$6," ",$D43),'-RÅDATA_KVARTAL-'!$A$4:$W$75,22)&gt;0,VLOOKUP(CONCATENATE(AK$6," ",$D43),'-RÅDATA_KVARTAL-'!$A$4:$W$75,22),"")</f>
        <v/>
      </c>
      <c r="AL43" s="37"/>
      <c r="AM43" s="33"/>
      <c r="AN43" s="18" t="s">
        <v>39</v>
      </c>
      <c r="AO43" s="25"/>
      <c r="AQ43" s="44"/>
    </row>
    <row r="44" spans="2:43" ht="10.5" customHeight="1">
      <c r="B44" s="16">
        <v>3</v>
      </c>
      <c r="C44" s="16"/>
      <c r="D44" s="18" t="s">
        <v>2</v>
      </c>
      <c r="E44" s="39"/>
      <c r="F44" s="35"/>
      <c r="G44" s="39"/>
      <c r="H44" s="35"/>
      <c r="I44" s="39"/>
      <c r="J44" s="35"/>
      <c r="K44" s="145" t="str">
        <f>IF(VLOOKUP(CONCATENATE(K$6," ",$D44),'-RÅDATA_KVARTAL-'!$A$4:$W$43,22)&gt;0,VLOOKUP(CONCATENATE(K$6," ",$D44),'-RÅDATA_KVARTAL-'!$A$4:$W$43,22),"")</f>
        <v/>
      </c>
      <c r="L44" s="145"/>
      <c r="M44" s="145">
        <f>IF(VLOOKUP(CONCATENATE(M$6," ",$D44),'-RÅDATA_KVARTAL-'!$A$4:$W$43,22)&gt;0,VLOOKUP(CONCATENATE(M$6," ",$D44),'-RÅDATA_KVARTAL-'!$A$4:$W$43,22),"")</f>
        <v>145.329826767886</v>
      </c>
      <c r="N44" s="145"/>
      <c r="O44" s="145">
        <f>IF(VLOOKUP(CONCATENATE(O$6," ",$D44),'-RÅDATA_KVARTAL-'!$A$4:$W$43,22)&gt;0,VLOOKUP(CONCATENATE(O$6," ",$D44),'-RÅDATA_KVARTAL-'!$A$4:$W$43,22),"")</f>
        <v>148.76891368870062</v>
      </c>
      <c r="P44" s="145"/>
      <c r="Q44" s="145">
        <f>IF(VLOOKUP(CONCATENATE(Q$6," ",$D44),'-RÅDATA_KVARTAL-'!$A$4:$W$43,22)&gt;0,VLOOKUP(CONCATENATE(Q$6," ",$D44),'-RÅDATA_KVARTAL-'!$A$4:$W$43,22),"")</f>
        <v>155.44773159559216</v>
      </c>
      <c r="R44" s="145"/>
      <c r="S44" s="145">
        <f>IF(VLOOKUP(CONCATENATE(S$6," ",$D44),'-RÅDATA_KVARTAL-'!$A$4:$W$43,22)&gt;0,VLOOKUP(CONCATENATE(S$6," ",$D44),'-RÅDATA_KVARTAL-'!$A$4:$W$43,22),"")</f>
        <v>166.74246854387678</v>
      </c>
      <c r="T44" s="145"/>
      <c r="U44" s="145">
        <f>IF(VLOOKUP(CONCATENATE(U$6," ",$D44),'-RÅDATA_KVARTAL-'!$A$4:$W$43,22)&gt;0,VLOOKUP(CONCATENATE(U$6," ",$D44),'-RÅDATA_KVARTAL-'!$A$4:$W$43,22),"")</f>
        <v>178.49852599325919</v>
      </c>
      <c r="V44" s="145"/>
      <c r="W44" s="145">
        <f>IF(VLOOKUP(CONCATENATE(W$6," ",$D44),'-RÅDATA_KVARTAL-'!$A$4:$W$43,22)&gt;0,VLOOKUP(CONCATENATE(W$6," ",$D44),'-RÅDATA_KVARTAL-'!$A$4:$W$43,22),"")</f>
        <v>179.25759024997538</v>
      </c>
      <c r="X44" s="145"/>
      <c r="Y44" s="145">
        <f>IF(VLOOKUP(CONCATENATE(Y$6," ",$D44),'-RÅDATA_KVARTAL-'!$A$4:$W$43,22)&gt;0,VLOOKUP(CONCATENATE(Y$6," ",$D44),'-RÅDATA_KVARTAL-'!$A$4:$W$43,22),"")</f>
        <v>178.81729422422751</v>
      </c>
      <c r="Z44" s="145"/>
      <c r="AA44" s="145">
        <f>IF(VLOOKUP(CONCATENATE(AA$6," ",$D44),'-RÅDATA_KVARTAL-'!$A$4:$W$43,22)&gt;0,VLOOKUP(CONCATENATE(AA$6," ",$D44),'-RÅDATA_KVARTAL-'!$A$4:$W$43,22),"")</f>
        <v>185.68850863581886</v>
      </c>
      <c r="AB44" s="145"/>
      <c r="AC44" s="145">
        <f>IF(VLOOKUP(CONCATENATE(AC$6," ",$D44),'-RÅDATA_KVARTAL-'!$A$4:$W$75,22)&gt;0,VLOOKUP(CONCATENATE(AC$6," ",$D44),'-RÅDATA_KVARTAL-'!$A$4:$W$75,22),"")</f>
        <v>191.43208081524986</v>
      </c>
      <c r="AD44" s="146"/>
      <c r="AE44" s="145">
        <f>IF(VLOOKUP(CONCATENATE(AE$6," ",$D44),'-RÅDATA_KVARTAL-'!$A$4:$W$75,22)&gt;0,VLOOKUP(CONCATENATE(AE$6," ",$D44),'-RÅDATA_KVARTAL-'!$A$4:$W$75,22),"")</f>
        <v>199.29532136921614</v>
      </c>
      <c r="AF44" s="153" t="s">
        <v>169</v>
      </c>
      <c r="AG44" s="136" t="str">
        <f>IF(VLOOKUP(CONCATENATE(AG$6," ",$D44),'-RÅDATA_KVARTAL-'!$A$4:$W$75,22)&gt;0,VLOOKUP(CONCATENATE(AG$6," ",$D44),'-RÅDATA_KVARTAL-'!$A$4:$W$75,22),"")</f>
        <v/>
      </c>
      <c r="AH44" s="37"/>
      <c r="AI44" s="136" t="str">
        <f>IF(VLOOKUP(CONCATENATE(AI$6," ",$D44),'-RÅDATA_KVARTAL-'!$A$4:$W$75,22)&gt;0,VLOOKUP(CONCATENATE(AI$6," ",$D44),'-RÅDATA_KVARTAL-'!$A$4:$W$75,22),"")</f>
        <v/>
      </c>
      <c r="AJ44" s="37"/>
      <c r="AK44" s="136" t="str">
        <f>IF(VLOOKUP(CONCATENATE(AK$6," ",$D44),'-RÅDATA_KVARTAL-'!$A$4:$W$75,22)&gt;0,VLOOKUP(CONCATENATE(AK$6," ",$D44),'-RÅDATA_KVARTAL-'!$A$4:$W$75,22),"")</f>
        <v/>
      </c>
      <c r="AL44" s="37"/>
      <c r="AM44" s="33"/>
      <c r="AN44" s="18" t="s">
        <v>40</v>
      </c>
      <c r="AO44" s="25"/>
    </row>
    <row r="45" spans="2:43" ht="10.5" customHeight="1">
      <c r="B45" s="16">
        <v>4</v>
      </c>
      <c r="C45" s="16"/>
      <c r="D45" s="18" t="s">
        <v>3</v>
      </c>
      <c r="E45" s="39"/>
      <c r="F45" s="35"/>
      <c r="G45" s="39"/>
      <c r="H45" s="35"/>
      <c r="I45" s="39"/>
      <c r="J45" s="35"/>
      <c r="K45" s="145">
        <f>IF(VLOOKUP(CONCATENATE(K$6," ",$D45),'-RÅDATA_KVARTAL-'!$A$4:$W$43,22)&gt;0,VLOOKUP(CONCATENATE(K$6," ",$D45),'-RÅDATA_KVARTAL-'!$A$4:$W$43,22),"")</f>
        <v>145.12553405948699</v>
      </c>
      <c r="L45" s="145"/>
      <c r="M45" s="145">
        <f>IF(VLOOKUP(CONCATENATE(M$6," ",$D45),'-RÅDATA_KVARTAL-'!$A$4:$W$43,22)&gt;0,VLOOKUP(CONCATENATE(M$6," ",$D45),'-RÅDATA_KVARTAL-'!$A$4:$W$43,22),"")</f>
        <v>146.65610014003195</v>
      </c>
      <c r="N45" s="145"/>
      <c r="O45" s="145">
        <f>IF(VLOOKUP(CONCATENATE(O$6," ",$D45),'-RÅDATA_KVARTAL-'!$A$4:$W$43,22)&gt;0,VLOOKUP(CONCATENATE(O$6," ",$D45),'-RÅDATA_KVARTAL-'!$A$4:$W$43,22),"")</f>
        <v>150.09741784623455</v>
      </c>
      <c r="P45" s="145"/>
      <c r="Q45" s="145">
        <f>IF(VLOOKUP(CONCATENATE(Q$6," ",$D45),'-RÅDATA_KVARTAL-'!$A$4:$W$43,22)&gt;0,VLOOKUP(CONCATENATE(Q$6," ",$D45),'-RÅDATA_KVARTAL-'!$A$4:$W$43,22),"")</f>
        <v>159.0670088078665</v>
      </c>
      <c r="R45" s="145"/>
      <c r="S45" s="145">
        <f>IF(VLOOKUP(CONCATENATE(S$6," ",$D45),'-RÅDATA_KVARTAL-'!$A$4:$W$43,22)&gt;0,VLOOKUP(CONCATENATE(S$6," ",$D45),'-RÅDATA_KVARTAL-'!$A$4:$W$43,22),"")</f>
        <v>169.067836738122</v>
      </c>
      <c r="T45" s="145"/>
      <c r="U45" s="145">
        <f>IF(VLOOKUP(CONCATENATE(U$6," ",$D45),'-RÅDATA_KVARTAL-'!$A$4:$W$43,22)&gt;0,VLOOKUP(CONCATENATE(U$6," ",$D45),'-RÅDATA_KVARTAL-'!$A$4:$W$43,22),"")</f>
        <v>178.92852298011752</v>
      </c>
      <c r="V45" s="145"/>
      <c r="W45" s="145">
        <f>IF(VLOOKUP(CONCATENATE(W$6," ",$D45),'-RÅDATA_KVARTAL-'!$A$4:$W$43,22)&gt;0,VLOOKUP(CONCATENATE(W$6," ",$D45),'-RÅDATA_KVARTAL-'!$A$4:$W$43,22),"")</f>
        <v>179.09519654620883</v>
      </c>
      <c r="X45" s="145"/>
      <c r="Y45" s="145">
        <f>IF(VLOOKUP(CONCATENATE(Y$6," ",$D45),'-RÅDATA_KVARTAL-'!$A$4:$W$43,22)&gt;0,VLOOKUP(CONCATENATE(Y$6," ",$D45),'-RÅDATA_KVARTAL-'!$A$4:$W$43,22),"")</f>
        <v>179.34275833026015</v>
      </c>
      <c r="Z45" s="145"/>
      <c r="AA45" s="145">
        <f>IF(VLOOKUP(CONCATENATE(AA$6," ",$D45),'-RÅDATA_KVARTAL-'!$A$4:$W$43,22)&gt;0,VLOOKUP(CONCATENATE(AA$6," ",$D45),'-RÅDATA_KVARTAL-'!$A$4:$W$43,22),"")</f>
        <v>187.05475778202663</v>
      </c>
      <c r="AB45" s="145"/>
      <c r="AC45" s="145">
        <f>IF(VLOOKUP(CONCATENATE(AC$6," ",$D45),'-RÅDATA_KVARTAL-'!$A$4:$W$75,22)&gt;0,VLOOKUP(CONCATENATE(AC$6," ",$D45),'-RÅDATA_KVARTAL-'!$A$4:$W$75,22),"")</f>
        <v>193.16309456241984</v>
      </c>
      <c r="AD45" s="146"/>
      <c r="AE45" s="145">
        <f>IF(VLOOKUP(CONCATENATE(AE$6," ",$D45),'-RÅDATA_KVARTAL-'!$A$4:$W$75,22)&gt;0,VLOOKUP(CONCATENATE(AE$6," ",$D45),'-RÅDATA_KVARTAL-'!$A$4:$W$75,22),"")</f>
        <v>201.2503073347076</v>
      </c>
      <c r="AF45" s="153"/>
      <c r="AG45" s="136" t="str">
        <f>IF(VLOOKUP(CONCATENATE(AG$6," ",$D45),'-RÅDATA_KVARTAL-'!$A$4:$W$75,22)&gt;0,VLOOKUP(CONCATENATE(AG$6," ",$D45),'-RÅDATA_KVARTAL-'!$A$4:$W$75,22),"")</f>
        <v/>
      </c>
      <c r="AH45" s="37"/>
      <c r="AI45" s="136" t="str">
        <f>IF(VLOOKUP(CONCATENATE(AI$6," ",$D45),'-RÅDATA_KVARTAL-'!$A$4:$W$75,22)&gt;0,VLOOKUP(CONCATENATE(AI$6," ",$D45),'-RÅDATA_KVARTAL-'!$A$4:$W$75,22),"")</f>
        <v/>
      </c>
      <c r="AJ45" s="37"/>
      <c r="AK45" s="136" t="str">
        <f>IF(VLOOKUP(CONCATENATE(AK$6," ",$D45),'-RÅDATA_KVARTAL-'!$A$4:$W$75,22)&gt;0,VLOOKUP(CONCATENATE(AK$6," ",$D45),'-RÅDATA_KVARTAL-'!$A$4:$W$75,22),"")</f>
        <v/>
      </c>
      <c r="AL45" s="37"/>
      <c r="AM45" s="33"/>
      <c r="AN45" s="18" t="s">
        <v>41</v>
      </c>
      <c r="AO45" s="25"/>
    </row>
    <row r="46" spans="2:43" ht="6" customHeight="1">
      <c r="B46" s="45"/>
      <c r="C46" s="45"/>
      <c r="D46" s="46"/>
      <c r="E46" s="47"/>
      <c r="F46" s="48"/>
      <c r="G46" s="47"/>
      <c r="H46" s="48"/>
      <c r="I46" s="47"/>
      <c r="J46" s="48"/>
      <c r="K46" s="48"/>
      <c r="L46" s="48"/>
      <c r="M46" s="48"/>
      <c r="N46" s="48"/>
      <c r="O46" s="48"/>
      <c r="P46" s="48"/>
      <c r="Q46" s="48"/>
      <c r="R46" s="48"/>
      <c r="S46" s="48"/>
      <c r="T46" s="48"/>
      <c r="U46" s="48"/>
      <c r="V46" s="48"/>
      <c r="W46" s="48"/>
      <c r="X46" s="48"/>
      <c r="Y46" s="48"/>
      <c r="Z46" s="154"/>
      <c r="AA46" s="48"/>
      <c r="AB46" s="154"/>
      <c r="AC46" s="48"/>
      <c r="AD46" s="155"/>
      <c r="AE46" s="48"/>
      <c r="AF46" s="155"/>
      <c r="AG46" s="47"/>
      <c r="AH46" s="51"/>
      <c r="AI46" s="47"/>
      <c r="AJ46" s="51"/>
      <c r="AK46" s="47"/>
      <c r="AL46" s="51"/>
      <c r="AM46" s="52"/>
      <c r="AN46" s="46"/>
      <c r="AO46" s="25"/>
    </row>
    <row r="47" spans="2:43" ht="6" customHeight="1">
      <c r="B47" s="16"/>
      <c r="C47" s="16"/>
      <c r="D47" s="38"/>
      <c r="E47" s="41"/>
      <c r="F47" s="33"/>
      <c r="G47" s="41"/>
      <c r="H47" s="33"/>
      <c r="I47" s="41"/>
      <c r="J47" s="33"/>
      <c r="K47" s="41"/>
      <c r="L47" s="33"/>
      <c r="M47" s="41"/>
      <c r="N47" s="33"/>
      <c r="O47" s="41"/>
      <c r="P47" s="33"/>
      <c r="Q47" s="41"/>
      <c r="R47" s="33"/>
      <c r="S47" s="41"/>
      <c r="T47" s="33"/>
      <c r="U47" s="41"/>
      <c r="V47" s="33"/>
      <c r="W47" s="41"/>
      <c r="X47" s="33"/>
      <c r="Y47" s="41"/>
      <c r="Z47" s="33"/>
      <c r="AA47" s="41"/>
      <c r="AB47" s="33"/>
      <c r="AC47" s="41"/>
      <c r="AD47" s="33"/>
      <c r="AE47" s="41"/>
      <c r="AF47" s="33"/>
      <c r="AG47" s="41"/>
      <c r="AH47" s="33"/>
      <c r="AI47" s="41"/>
      <c r="AJ47" s="33"/>
      <c r="AK47" s="41"/>
      <c r="AL47" s="33"/>
      <c r="AM47" s="33"/>
      <c r="AN47" s="38"/>
      <c r="AO47" s="25"/>
    </row>
    <row r="48" spans="2:43" s="53" customFormat="1" ht="12.75" customHeight="1">
      <c r="B48" s="237" t="s">
        <v>46</v>
      </c>
      <c r="C48" s="237"/>
      <c r="D48" s="237"/>
      <c r="E48" s="232"/>
      <c r="F48" s="232"/>
      <c r="G48" s="232"/>
      <c r="H48" s="232"/>
      <c r="I48" s="232"/>
      <c r="J48" s="232"/>
      <c r="K48" s="238"/>
      <c r="L48" s="238"/>
      <c r="M48" s="238"/>
      <c r="N48" s="238"/>
      <c r="O48" s="238"/>
      <c r="P48" s="238"/>
      <c r="Q48" s="238"/>
      <c r="R48" s="238"/>
      <c r="S48" s="238"/>
      <c r="T48" s="238"/>
      <c r="U48" s="238"/>
      <c r="V48" s="238"/>
      <c r="W48" s="238"/>
      <c r="X48" s="238"/>
      <c r="Y48" s="238"/>
      <c r="Z48" s="238"/>
      <c r="AA48" s="33"/>
      <c r="AB48" s="33"/>
      <c r="AC48" s="238"/>
      <c r="AD48" s="238"/>
      <c r="AE48" s="238"/>
      <c r="AF48" s="238"/>
      <c r="AG48" s="232"/>
      <c r="AH48" s="232"/>
      <c r="AI48" s="232"/>
      <c r="AJ48" s="232"/>
      <c r="AK48" s="232"/>
      <c r="AL48" s="232"/>
      <c r="AM48" s="237" t="s">
        <v>48</v>
      </c>
      <c r="AN48" s="237"/>
      <c r="AO48" s="54"/>
    </row>
    <row r="49" spans="2:43" s="53" customFormat="1" ht="12.75" customHeight="1">
      <c r="B49" s="237" t="s">
        <v>88</v>
      </c>
      <c r="C49" s="237"/>
      <c r="D49" s="237"/>
      <c r="E49" s="102"/>
      <c r="F49" s="102"/>
      <c r="G49" s="102"/>
      <c r="H49" s="102"/>
      <c r="I49" s="102"/>
      <c r="J49" s="102"/>
      <c r="K49" s="33"/>
      <c r="L49" s="33"/>
      <c r="M49" s="33"/>
      <c r="N49" s="33"/>
      <c r="O49" s="33"/>
      <c r="P49" s="33"/>
      <c r="Q49" s="33"/>
      <c r="R49" s="33"/>
      <c r="S49" s="33"/>
      <c r="T49" s="33"/>
      <c r="U49" s="33"/>
      <c r="V49" s="33"/>
      <c r="W49" s="33"/>
      <c r="X49" s="33"/>
      <c r="Y49" s="33"/>
      <c r="Z49" s="33"/>
      <c r="AA49" s="33"/>
      <c r="AB49" s="33"/>
      <c r="AC49" s="33"/>
      <c r="AD49" s="33"/>
      <c r="AE49" s="33"/>
      <c r="AF49" s="33"/>
      <c r="AG49" s="134"/>
      <c r="AH49" s="134"/>
      <c r="AI49" s="134"/>
      <c r="AJ49" s="134"/>
      <c r="AK49" s="134"/>
      <c r="AL49" s="134"/>
      <c r="AM49" s="237" t="s">
        <v>89</v>
      </c>
      <c r="AN49" s="237"/>
      <c r="AO49" s="54"/>
    </row>
    <row r="50" spans="2:43" s="53" customFormat="1" ht="6" customHeight="1">
      <c r="B50" s="55"/>
      <c r="C50" s="55"/>
      <c r="D50" s="55"/>
      <c r="E50" s="16"/>
      <c r="F50" s="16"/>
      <c r="G50" s="16"/>
      <c r="H50" s="16"/>
      <c r="I50" s="16"/>
      <c r="J50" s="16"/>
      <c r="K50" s="33"/>
      <c r="L50" s="33"/>
      <c r="M50" s="33"/>
      <c r="N50" s="33"/>
      <c r="O50" s="33"/>
      <c r="P50" s="33"/>
      <c r="Q50" s="33"/>
      <c r="R50" s="33"/>
      <c r="S50" s="33"/>
      <c r="T50" s="33"/>
      <c r="U50" s="33"/>
      <c r="V50" s="33"/>
      <c r="W50" s="33"/>
      <c r="X50" s="33"/>
      <c r="Y50" s="33"/>
      <c r="Z50" s="33"/>
      <c r="AA50" s="33"/>
      <c r="AB50" s="33"/>
      <c r="AC50" s="33"/>
      <c r="AD50" s="33"/>
      <c r="AE50" s="33"/>
      <c r="AF50" s="33"/>
      <c r="AG50" s="134"/>
      <c r="AH50" s="134"/>
      <c r="AI50" s="134"/>
      <c r="AJ50" s="134"/>
      <c r="AK50" s="134"/>
      <c r="AL50" s="134"/>
      <c r="AM50" s="55"/>
      <c r="AN50" s="55"/>
      <c r="AO50" s="54"/>
    </row>
    <row r="51" spans="2:43" ht="4.5" customHeight="1">
      <c r="B51" s="56"/>
      <c r="C51" s="56"/>
      <c r="D51" s="56"/>
      <c r="E51" s="56"/>
      <c r="F51" s="56"/>
      <c r="G51" s="56"/>
      <c r="H51" s="56"/>
      <c r="I51" s="56"/>
      <c r="J51" s="56"/>
      <c r="K51" s="57"/>
      <c r="L51" s="57"/>
      <c r="M51" s="57"/>
      <c r="N51" s="57"/>
      <c r="O51" s="57"/>
      <c r="P51" s="57"/>
      <c r="Q51" s="57"/>
      <c r="R51" s="57"/>
      <c r="S51" s="57"/>
      <c r="T51" s="57"/>
      <c r="U51" s="57"/>
      <c r="V51" s="57"/>
      <c r="W51" s="57"/>
      <c r="X51" s="57"/>
      <c r="Y51" s="57"/>
      <c r="Z51" s="57"/>
      <c r="AA51" s="57"/>
      <c r="AB51" s="57"/>
      <c r="AC51" s="57"/>
      <c r="AD51" s="57"/>
      <c r="AE51" s="57"/>
      <c r="AF51" s="57"/>
      <c r="AG51" s="56"/>
      <c r="AH51" s="56"/>
      <c r="AI51" s="56"/>
      <c r="AJ51" s="56"/>
      <c r="AK51" s="56"/>
      <c r="AL51" s="56"/>
      <c r="AM51" s="56"/>
      <c r="AN51" s="56"/>
      <c r="AO51" s="25"/>
    </row>
    <row r="52" spans="2:43" ht="10.5" customHeight="1">
      <c r="B52" s="16">
        <v>5</v>
      </c>
      <c r="C52" s="16"/>
      <c r="D52" s="18" t="s">
        <v>0</v>
      </c>
      <c r="E52" s="39"/>
      <c r="F52" s="40"/>
      <c r="G52" s="39"/>
      <c r="H52" s="40"/>
      <c r="I52" s="39"/>
      <c r="J52" s="40"/>
      <c r="K52" s="145" t="str">
        <f>IF(VLOOKUP(CONCATENATE(K$6," ",$D52),'-RÅDATA_KVARTAL-'!$A$4:$W$43,23)&gt;0,VLOOKUP(CONCATENATE(K$6," ",$D52),'-RÅDATA_KVARTAL-'!$A$4:$W$43,23),"")</f>
        <v/>
      </c>
      <c r="L52" s="145"/>
      <c r="M52" s="145">
        <f>IF(VLOOKUP(CONCATENATE(M$6," ",$D52),'-RÅDATA_KVARTAL-'!$A$4:$W$43,23)&gt;0,VLOOKUP(CONCATENATE(M$6," ",$D52),'-RÅDATA_KVARTAL-'!$A$4:$W$43,23),"")</f>
        <v>8809.3249789234123</v>
      </c>
      <c r="N52" s="145"/>
      <c r="O52" s="145">
        <f>IF(VLOOKUP(CONCATENATE(O$6," ",$D52),'-RÅDATA_KVARTAL-'!$A$4:$W$43,23)&gt;0,VLOOKUP(CONCATENATE(O$6," ",$D52),'-RÅDATA_KVARTAL-'!$A$4:$W$43,23),"")</f>
        <v>8660.3596112269388</v>
      </c>
      <c r="P52" s="145"/>
      <c r="Q52" s="145">
        <f>IF(VLOOKUP(CONCATENATE(Q$6," ",$D52),'-RÅDATA_KVARTAL-'!$A$4:$W$43,23)&gt;0,VLOOKUP(CONCATENATE(Q$6," ",$D52),'-RÅDATA_KVARTAL-'!$A$4:$W$43,23),"")</f>
        <v>9082.2273903262758</v>
      </c>
      <c r="R52" s="145"/>
      <c r="S52" s="145">
        <f>IF(VLOOKUP(CONCATENATE(S$6," ",$D52),'-RÅDATA_KVARTAL-'!$A$4:$W$43,23)&gt;0,VLOOKUP(CONCATENATE(S$6," ",$D52),'-RÅDATA_KVARTAL-'!$A$4:$W$43,23),"")</f>
        <v>9771.8676091041179</v>
      </c>
      <c r="T52" s="145"/>
      <c r="U52" s="145">
        <f>IF(VLOOKUP(CONCATENATE(U$6," ",$D52),'-RÅDATA_KVARTAL-'!$A$4:$W$43,23)&gt;0,VLOOKUP(CONCATENATE(U$6," ",$D52),'-RÅDATA_KVARTAL-'!$A$4:$W$43,23),"")</f>
        <v>10474.056614474219</v>
      </c>
      <c r="V52" s="145"/>
      <c r="W52" s="145">
        <f>IF(VLOOKUP(CONCATENATE(W$6," ",$D52),'-RÅDATA_KVARTAL-'!$A$4:$W$43,23)&gt;0,VLOOKUP(CONCATENATE(W$6," ",$D52),'-RÅDATA_KVARTAL-'!$A$4:$W$43,23),"")</f>
        <v>11256.22116705287</v>
      </c>
      <c r="X52" s="145"/>
      <c r="Y52" s="145">
        <f>IF(VLOOKUP(CONCATENATE(Y$6," ",$D52),'-RÅDATA_KVARTAL-'!$A$4:$W$43,23)&gt;0,VLOOKUP(CONCATENATE(Y$6," ",$D52),'-RÅDATA_KVARTAL-'!$A$4:$W$43,23),"")</f>
        <v>11177.18615322085</v>
      </c>
      <c r="Z52" s="145"/>
      <c r="AA52" s="145">
        <f>IF(VLOOKUP(CONCATENATE(AA$6," ",$D52),'-RÅDATA_KVARTAL-'!$A$4:$W$43,23)&gt;0,VLOOKUP(CONCATENATE(AA$6," ",$D52),'-RÅDATA_KVARTAL-'!$A$4:$W$43,23),"")</f>
        <v>11229.434671731889</v>
      </c>
      <c r="AB52" s="145"/>
      <c r="AC52" s="145">
        <f>IF(VLOOKUP(CONCATENATE(AC$6," ",$D52),'-RÅDATA_KVARTAL-'!$A$4:$W$75,23)&gt;0,VLOOKUP(CONCATENATE(AC$6," ",$D52),'-RÅDATA_KVARTAL-'!$A$4:$W$75,23),"")</f>
        <v>11514.290990747231</v>
      </c>
      <c r="AD52" s="146"/>
      <c r="AE52" s="145">
        <f>IF(VLOOKUP(CONCATENATE(AE$6," ",$D52),'-RÅDATA_KVARTAL-'!$A$4:$W$75,23)&gt;0,VLOOKUP(CONCATENATE(AE$6," ",$D52),'-RÅDATA_KVARTAL-'!$A$4:$W$75,23),"")</f>
        <v>11817.100922047366</v>
      </c>
      <c r="AF52" s="153" t="s">
        <v>169</v>
      </c>
      <c r="AG52" s="136" t="str">
        <f>IF(VLOOKUP(CONCATENATE(AG$6," ",$D52),'-RÅDATA_KVARTAL-'!$A$4:$W$75,23)&gt;0,VLOOKUP(CONCATENATE(AG$6," ",$D52),'-RÅDATA_KVARTAL-'!$A$4:$W$75,23),"")</f>
        <v/>
      </c>
      <c r="AH52" s="37"/>
      <c r="AI52" s="136" t="str">
        <f>IF(VLOOKUP(CONCATENATE(AI$6," ",$D52),'-RÅDATA_KVARTAL-'!$A$4:$W$75,23)&gt;0,VLOOKUP(CONCATENATE(AI$6," ",$D52),'-RÅDATA_KVARTAL-'!$A$4:$W$75,23),"")</f>
        <v/>
      </c>
      <c r="AJ52" s="37"/>
      <c r="AK52" s="136" t="str">
        <f>IF(VLOOKUP(CONCATENATE(AK$6," ",$D52),'-RÅDATA_KVARTAL-'!$A$4:$W$75,23)&gt;0,VLOOKUP(CONCATENATE(AK$6," ",$D52),'-RÅDATA_KVARTAL-'!$A$4:$W$75,23),"")</f>
        <v/>
      </c>
      <c r="AL52" s="37"/>
      <c r="AM52" s="33"/>
      <c r="AN52" s="18" t="s">
        <v>38</v>
      </c>
      <c r="AO52" s="25"/>
    </row>
    <row r="53" spans="2:43" ht="10.5" customHeight="1">
      <c r="B53" s="16">
        <v>6</v>
      </c>
      <c r="C53" s="16"/>
      <c r="D53" s="18" t="s">
        <v>1</v>
      </c>
      <c r="E53" s="39"/>
      <c r="F53" s="40"/>
      <c r="G53" s="39"/>
      <c r="H53" s="40"/>
      <c r="I53" s="39"/>
      <c r="J53" s="40"/>
      <c r="K53" s="145" t="str">
        <f>IF(VLOOKUP(CONCATENATE(K$6," ",$D53),'-RÅDATA_KVARTAL-'!$A$4:$W$43,23)&gt;0,VLOOKUP(CONCATENATE(K$6," ",$D53),'-RÅDATA_KVARTAL-'!$A$4:$W$43,23),"")</f>
        <v/>
      </c>
      <c r="L53" s="145"/>
      <c r="M53" s="145">
        <f>IF(VLOOKUP(CONCATENATE(M$6," ",$D53),'-RÅDATA_KVARTAL-'!$A$4:$W$43,23)&gt;0,VLOOKUP(CONCATENATE(M$6," ",$D53),'-RÅDATA_KVARTAL-'!$A$4:$W$43,23),"")</f>
        <v>8699.60465209008</v>
      </c>
      <c r="N53" s="145"/>
      <c r="O53" s="145">
        <f>IF(VLOOKUP(CONCATENATE(O$6," ",$D53),'-RÅDATA_KVARTAL-'!$A$4:$W$43,23)&gt;0,VLOOKUP(CONCATENATE(O$6," ",$D53),'-RÅDATA_KVARTAL-'!$A$4:$W$43,23),"")</f>
        <v>8711.125276909992</v>
      </c>
      <c r="P53" s="145"/>
      <c r="Q53" s="145">
        <f>IF(VLOOKUP(CONCATENATE(Q$6," ",$D53),'-RÅDATA_KVARTAL-'!$A$4:$W$43,23)&gt;0,VLOOKUP(CONCATENATE(Q$6," ",$D53),'-RÅDATA_KVARTAL-'!$A$4:$W$43,23),"")</f>
        <v>9277.0612883928279</v>
      </c>
      <c r="R53" s="145"/>
      <c r="S53" s="145">
        <f>IF(VLOOKUP(CONCATENATE(S$6," ",$D53),'-RÅDATA_KVARTAL-'!$A$4:$W$43,23)&gt;0,VLOOKUP(CONCATENATE(S$6," ",$D53),'-RÅDATA_KVARTAL-'!$A$4:$W$43,23),"")</f>
        <v>9976.0090501850336</v>
      </c>
      <c r="T53" s="145"/>
      <c r="U53" s="145">
        <f>IF(VLOOKUP(CONCATENATE(U$6," ",$D53),'-RÅDATA_KVARTAL-'!$A$4:$W$43,23)&gt;0,VLOOKUP(CONCATENATE(U$6," ",$D53),'-RÅDATA_KVARTAL-'!$A$4:$W$43,23),"")</f>
        <v>10697.853301192645</v>
      </c>
      <c r="V53" s="145"/>
      <c r="W53" s="145">
        <f>IF(VLOOKUP(CONCATENATE(W$6," ",$D53),'-RÅDATA_KVARTAL-'!$A$4:$W$43,23)&gt;0,VLOOKUP(CONCATENATE(W$6," ",$D53),'-RÅDATA_KVARTAL-'!$A$4:$W$43,23),"")</f>
        <v>11278.321453029577</v>
      </c>
      <c r="X53" s="145"/>
      <c r="Y53" s="145">
        <f>IF(VLOOKUP(CONCATENATE(Y$6," ",$D53),'-RÅDATA_KVARTAL-'!$A$4:$W$43,23)&gt;0,VLOOKUP(CONCATENATE(Y$6," ",$D53),'-RÅDATA_KVARTAL-'!$A$4:$W$43,23),"")</f>
        <v>11181.34461204816</v>
      </c>
      <c r="Z53" s="145"/>
      <c r="AA53" s="145">
        <f>IF(VLOOKUP(CONCATENATE(AA$6," ",$D53),'-RÅDATA_KVARTAL-'!$A$4:$W$43,23)&gt;0,VLOOKUP(CONCATENATE(AA$6," ",$D53),'-RÅDATA_KVARTAL-'!$A$4:$W$43,23),"")</f>
        <v>11254.40457031523</v>
      </c>
      <c r="AB53" s="145"/>
      <c r="AC53" s="145">
        <f>IF(VLOOKUP(CONCATENATE(AC$6," ",$D53),'-RÅDATA_KVARTAL-'!$A$4:$W$75,23)&gt;0,VLOOKUP(CONCATENATE(AC$6," ",$D53),'-RÅDATA_KVARTAL-'!$A$4:$W$75,23),"")</f>
        <v>11586.952661581156</v>
      </c>
      <c r="AD53" s="146"/>
      <c r="AE53" s="145">
        <f>IF(VLOOKUP(CONCATENATE(AE$6," ",$D53),'-RÅDATA_KVARTAL-'!$A$4:$W$75,23)&gt;0,VLOOKUP(CONCATENATE(AE$6," ",$D53),'-RÅDATA_KVARTAL-'!$A$4:$W$75,23),"")</f>
        <v>11894.046209786044</v>
      </c>
      <c r="AF53" s="153" t="s">
        <v>169</v>
      </c>
      <c r="AG53" s="136" t="str">
        <f>IF(VLOOKUP(CONCATENATE(AG$6," ",$D53),'-RÅDATA_KVARTAL-'!$A$4:$W$75,23)&gt;0,VLOOKUP(CONCATENATE(AG$6," ",$D53),'-RÅDATA_KVARTAL-'!$A$4:$W$75,23),"")</f>
        <v/>
      </c>
      <c r="AH53" s="37"/>
      <c r="AI53" s="136" t="str">
        <f>IF(VLOOKUP(CONCATENATE(AI$6," ",$D53),'-RÅDATA_KVARTAL-'!$A$4:$W$75,23)&gt;0,VLOOKUP(CONCATENATE(AI$6," ",$D53),'-RÅDATA_KVARTAL-'!$A$4:$W$75,23),"")</f>
        <v/>
      </c>
      <c r="AJ53" s="37"/>
      <c r="AK53" s="136" t="str">
        <f>IF(VLOOKUP(CONCATENATE(AK$6," ",$D53),'-RÅDATA_KVARTAL-'!$A$4:$W$75,23)&gt;0,VLOOKUP(CONCATENATE(AK$6," ",$D53),'-RÅDATA_KVARTAL-'!$A$4:$W$75,23),"")</f>
        <v/>
      </c>
      <c r="AL53" s="37"/>
      <c r="AM53" s="33"/>
      <c r="AN53" s="18" t="s">
        <v>39</v>
      </c>
      <c r="AO53" s="25"/>
      <c r="AQ53" s="44"/>
    </row>
    <row r="54" spans="2:43" ht="10.5" customHeight="1">
      <c r="B54" s="16">
        <v>7</v>
      </c>
      <c r="C54" s="16"/>
      <c r="D54" s="18" t="s">
        <v>2</v>
      </c>
      <c r="E54" s="39"/>
      <c r="F54" s="35"/>
      <c r="G54" s="39"/>
      <c r="H54" s="35"/>
      <c r="I54" s="39"/>
      <c r="J54" s="35"/>
      <c r="K54" s="145" t="str">
        <f>IF(VLOOKUP(CONCATENATE(K$6," ",$D54),'-RÅDATA_KVARTAL-'!$A$4:$W$43,23)&gt;0,VLOOKUP(CONCATENATE(K$6," ",$D54),'-RÅDATA_KVARTAL-'!$A$4:$W$43,23),"")</f>
        <v/>
      </c>
      <c r="L54" s="145"/>
      <c r="M54" s="145">
        <f>IF(VLOOKUP(CONCATENATE(M$6," ",$D54),'-RÅDATA_KVARTAL-'!$A$4:$W$43,23)&gt;0,VLOOKUP(CONCATENATE(M$6," ",$D54),'-RÅDATA_KVARTAL-'!$A$4:$W$43,23),"")</f>
        <v>8663.5042240218245</v>
      </c>
      <c r="N54" s="145"/>
      <c r="O54" s="145">
        <f>IF(VLOOKUP(CONCATENATE(O$6," ",$D54),'-RÅDATA_KVARTAL-'!$A$4:$W$43,23)&gt;0,VLOOKUP(CONCATENATE(O$6," ",$D54),'-RÅDATA_KVARTAL-'!$A$4:$W$43,23),"")</f>
        <v>8802.4888943203914</v>
      </c>
      <c r="P54" s="145"/>
      <c r="Q54" s="145">
        <f>IF(VLOOKUP(CONCATENATE(Q$6," ",$D54),'-RÅDATA_KVARTAL-'!$A$4:$W$43,23)&gt;0,VLOOKUP(CONCATENATE(Q$6," ",$D54),'-RÅDATA_KVARTAL-'!$A$4:$W$43,23),"")</f>
        <v>9391.7179634877721</v>
      </c>
      <c r="R54" s="145"/>
      <c r="S54" s="145">
        <f>IF(VLOOKUP(CONCATENATE(S$6," ",$D54),'-RÅDATA_KVARTAL-'!$A$4:$W$43,23)&gt;0,VLOOKUP(CONCATENATE(S$6," ",$D54),'-RÅDATA_KVARTAL-'!$A$4:$W$43,23),"")</f>
        <v>10141.66238020884</v>
      </c>
      <c r="T54" s="145"/>
      <c r="U54" s="145">
        <f>IF(VLOOKUP(CONCATENATE(U$6," ",$D54),'-RÅDATA_KVARTAL-'!$A$4:$W$43,23)&gt;0,VLOOKUP(CONCATENATE(U$6," ",$D54),'-RÅDATA_KVARTAL-'!$A$4:$W$43,23),"")</f>
        <v>10934.937069644981</v>
      </c>
      <c r="V54" s="145"/>
      <c r="W54" s="145">
        <f>IF(VLOOKUP(CONCATENATE(W$6," ",$D54),'-RÅDATA_KVARTAL-'!$A$4:$W$43,23)&gt;0,VLOOKUP(CONCATENATE(W$6," ",$D54),'-RÅDATA_KVARTAL-'!$A$4:$W$43,23),"")</f>
        <v>11295.998615463373</v>
      </c>
      <c r="X54" s="145"/>
      <c r="Y54" s="145">
        <f>IF(VLOOKUP(CONCATENATE(Y$6," ",$D54),'-RÅDATA_KVARTAL-'!$A$4:$W$43,23)&gt;0,VLOOKUP(CONCATENATE(Y$6," ",$D54),'-RÅDATA_KVARTAL-'!$A$4:$W$43,23),"")</f>
        <v>11198.666082709275</v>
      </c>
      <c r="Z54" s="145"/>
      <c r="AA54" s="145">
        <f>IF(VLOOKUP(CONCATENATE(AA$6," ",$D54),'-RÅDATA_KVARTAL-'!$A$4:$W$43,23)&gt;0,VLOOKUP(CONCATENATE(AA$6," ",$D54),'-RÅDATA_KVARTAL-'!$A$4:$W$43,23),"")</f>
        <v>11332.872478474363</v>
      </c>
      <c r="AB54" s="145"/>
      <c r="AC54" s="145">
        <f>IF(VLOOKUP(CONCATENATE(AC$6," ",$D54),'-RÅDATA_KVARTAL-'!$A$4:$W$75,23)&gt;0,VLOOKUP(CONCATENATE(AC$6," ",$D54),'-RÅDATA_KVARTAL-'!$A$4:$W$75,23),"")</f>
        <v>11669.857281163295</v>
      </c>
      <c r="AD54" s="146"/>
      <c r="AE54" s="145">
        <f>IF(VLOOKUP(CONCATENATE(AE$6," ",$D54),'-RÅDATA_KVARTAL-'!$A$4:$W$75,23)&gt;0,VLOOKUP(CONCATENATE(AE$6," ",$D54),'-RÅDATA_KVARTAL-'!$A$4:$W$75,23),"")</f>
        <v>11926.158915259723</v>
      </c>
      <c r="AF54" s="153" t="s">
        <v>169</v>
      </c>
      <c r="AG54" s="136" t="str">
        <f>IF(VLOOKUP(CONCATENATE(AG$6," ",$D54),'-RÅDATA_KVARTAL-'!$A$4:$W$75,23)&gt;0,VLOOKUP(CONCATENATE(AG$6," ",$D54),'-RÅDATA_KVARTAL-'!$A$4:$W$75,23),"")</f>
        <v/>
      </c>
      <c r="AH54" s="37"/>
      <c r="AI54" s="136" t="str">
        <f>IF(VLOOKUP(CONCATENATE(AI$6," ",$D54),'-RÅDATA_KVARTAL-'!$A$4:$W$75,23)&gt;0,VLOOKUP(CONCATENATE(AI$6," ",$D54),'-RÅDATA_KVARTAL-'!$A$4:$W$75,23),"")</f>
        <v/>
      </c>
      <c r="AJ54" s="37"/>
      <c r="AK54" s="136" t="str">
        <f>IF(VLOOKUP(CONCATENATE(AK$6," ",$D54),'-RÅDATA_KVARTAL-'!$A$4:$W$75,23)&gt;0,VLOOKUP(CONCATENATE(AK$6," ",$D54),'-RÅDATA_KVARTAL-'!$A$4:$W$75,23),"")</f>
        <v/>
      </c>
      <c r="AL54" s="37"/>
      <c r="AM54" s="33"/>
      <c r="AN54" s="18" t="s">
        <v>40</v>
      </c>
      <c r="AO54" s="25"/>
    </row>
    <row r="55" spans="2:43" ht="10.5" customHeight="1">
      <c r="B55" s="16">
        <v>8</v>
      </c>
      <c r="C55" s="16"/>
      <c r="D55" s="18" t="s">
        <v>3</v>
      </c>
      <c r="E55" s="39"/>
      <c r="F55" s="35"/>
      <c r="G55" s="39"/>
      <c r="H55" s="35"/>
      <c r="I55" s="39"/>
      <c r="J55" s="35"/>
      <c r="K55" s="145">
        <f>IF(VLOOKUP(CONCATENATE(K$6," ",$D55),'-RÅDATA_KVARTAL-'!$A$4:$W$43,23)&gt;0,VLOOKUP(CONCATENATE(K$6," ",$D55),'-RÅDATA_KVARTAL-'!$A$4:$W$43,23),"")</f>
        <v>8894.2845205415415</v>
      </c>
      <c r="L55" s="145"/>
      <c r="M55" s="145">
        <f>IF(VLOOKUP(CONCATENATE(M$6," ",$D55),'-RÅDATA_KVARTAL-'!$A$4:$W$43,23)&gt;0,VLOOKUP(CONCATENATE(M$6," ",$D55),'-RÅDATA_KVARTAL-'!$A$4:$W$43,23),"")</f>
        <v>8657.8251726784365</v>
      </c>
      <c r="N55" s="145"/>
      <c r="O55" s="145">
        <f>IF(VLOOKUP(CONCATENATE(O$6," ",$D55),'-RÅDATA_KVARTAL-'!$A$4:$W$43,23)&gt;0,VLOOKUP(CONCATENATE(O$6," ",$D55),'-RÅDATA_KVARTAL-'!$A$4:$W$43,23),"")</f>
        <v>8936.0404200000012</v>
      </c>
      <c r="P55" s="145"/>
      <c r="Q55" s="145">
        <f>IF(VLOOKUP(CONCATENATE(Q$6," ",$D55),'-RÅDATA_KVARTAL-'!$A$4:$W$43,23)&gt;0,VLOOKUP(CONCATENATE(Q$6," ",$D55),'-RÅDATA_KVARTAL-'!$A$4:$W$43,23),"")</f>
        <v>9616.8214910973038</v>
      </c>
      <c r="R55" s="145"/>
      <c r="S55" s="145">
        <f>IF(VLOOKUP(CONCATENATE(S$6," ",$D55),'-RÅDATA_KVARTAL-'!$A$4:$W$43,23)&gt;0,VLOOKUP(CONCATENATE(S$6," ",$D55),'-RÅDATA_KVARTAL-'!$A$4:$W$43,23),"")</f>
        <v>10260.540999999999</v>
      </c>
      <c r="T55" s="145"/>
      <c r="U55" s="145">
        <f>IF(VLOOKUP(CONCATENATE(U$6," ",$D55),'-RÅDATA_KVARTAL-'!$A$4:$W$43,23)&gt;0,VLOOKUP(CONCATENATE(U$6," ",$D55),'-RÅDATA_KVARTAL-'!$A$4:$W$43,23),"")</f>
        <v>11146.221000000001</v>
      </c>
      <c r="V55" s="145"/>
      <c r="W55" s="145">
        <f>IF(VLOOKUP(CONCATENATE(W$6," ",$D55),'-RÅDATA_KVARTAL-'!$A$4:$W$43,23)&gt;0,VLOOKUP(CONCATENATE(W$6," ",$D55),'-RÅDATA_KVARTAL-'!$A$4:$W$43,23),"")</f>
        <v>11321.333488000002</v>
      </c>
      <c r="X55" s="145"/>
      <c r="Y55" s="145">
        <f>IF(VLOOKUP(CONCATENATE(Y$6," ",$D55),'-RÅDATA_KVARTAL-'!$A$4:$W$43,23)&gt;0,VLOOKUP(CONCATENATE(Y$6," ",$D55),'-RÅDATA_KVARTAL-'!$A$4:$W$43,23),"")</f>
        <v>11155.415369</v>
      </c>
      <c r="Z55" s="145"/>
      <c r="AA55" s="145">
        <f>IF(VLOOKUP(CONCATENATE(AA$6," ",$D55),'-RÅDATA_KVARTAL-'!$A$4:$W$43,23)&gt;0,VLOOKUP(CONCATENATE(AA$6," ",$D55),'-RÅDATA_KVARTAL-'!$A$4:$W$43,23),"")</f>
        <v>11378.47634401426</v>
      </c>
      <c r="AB55" s="145"/>
      <c r="AC55" s="145">
        <f>IF(VLOOKUP(CONCATENATE(AC$6," ",$D55),'-RÅDATA_KVARTAL-'!$A$4:$W$75,23)&gt;0,VLOOKUP(CONCATENATE(AC$6," ",$D55),'-RÅDATA_KVARTAL-'!$A$4:$W$75,23),"")</f>
        <v>11792.138006190546</v>
      </c>
      <c r="AD55" s="146"/>
      <c r="AE55" s="145">
        <f>IF(VLOOKUP(CONCATENATE(AE$6," ",$D55),'-RÅDATA_KVARTAL-'!$A$4:$W$75,23)&gt;0,VLOOKUP(CONCATENATE(AE$6," ",$D55),'-RÅDATA_KVARTAL-'!$A$4:$W$75,23),"")</f>
        <v>11842.238523453721</v>
      </c>
      <c r="AF55" s="153"/>
      <c r="AG55" s="136" t="str">
        <f>IF(VLOOKUP(CONCATENATE(AG$6," ",$D55),'-RÅDATA_KVARTAL-'!$A$4:$W$75,23)&gt;0,VLOOKUP(CONCATENATE(AG$6," ",$D55),'-RÅDATA_KVARTAL-'!$A$4:$W$75,23),"")</f>
        <v/>
      </c>
      <c r="AH55" s="37"/>
      <c r="AI55" s="136" t="str">
        <f>IF(VLOOKUP(CONCATENATE(AI$6," ",$D55),'-RÅDATA_KVARTAL-'!$A$4:$W$75,23)&gt;0,VLOOKUP(CONCATENATE(AI$6," ",$D55),'-RÅDATA_KVARTAL-'!$A$4:$W$75,23),"")</f>
        <v/>
      </c>
      <c r="AJ55" s="37"/>
      <c r="AK55" s="136" t="str">
        <f>IF(VLOOKUP(CONCATENATE(AK$6," ",$D55),'-RÅDATA_KVARTAL-'!$A$4:$W$75,23)&gt;0,VLOOKUP(CONCATENATE(AK$6," ",$D55),'-RÅDATA_KVARTAL-'!$A$4:$W$75,23),"")</f>
        <v/>
      </c>
      <c r="AL55" s="37"/>
      <c r="AM55" s="33"/>
      <c r="AN55" s="18" t="s">
        <v>41</v>
      </c>
      <c r="AO55" s="25"/>
    </row>
    <row r="56" spans="2:43" ht="6" customHeight="1">
      <c r="B56" s="58"/>
      <c r="C56" s="58"/>
      <c r="D56" s="58"/>
      <c r="E56" s="59"/>
      <c r="F56" s="60"/>
      <c r="G56" s="59"/>
      <c r="H56" s="60"/>
      <c r="I56" s="59"/>
      <c r="J56" s="60"/>
      <c r="K56" s="60"/>
      <c r="L56" s="60"/>
      <c r="M56" s="60"/>
      <c r="N56" s="60"/>
      <c r="O56" s="60"/>
      <c r="P56" s="60"/>
      <c r="Q56" s="60"/>
      <c r="R56" s="60"/>
      <c r="S56" s="60"/>
      <c r="T56" s="60"/>
      <c r="U56" s="60"/>
      <c r="V56" s="60"/>
      <c r="W56" s="60"/>
      <c r="X56" s="60"/>
      <c r="Y56" s="60"/>
      <c r="Z56" s="157"/>
      <c r="AA56" s="60"/>
      <c r="AB56" s="157"/>
      <c r="AC56" s="60"/>
      <c r="AD56" s="158"/>
      <c r="AE56" s="60"/>
      <c r="AF56" s="158"/>
      <c r="AG56" s="59"/>
      <c r="AH56" s="63"/>
      <c r="AI56" s="59"/>
      <c r="AJ56" s="63"/>
      <c r="AK56" s="59"/>
      <c r="AL56" s="63"/>
      <c r="AM56" s="31"/>
      <c r="AN56" s="58"/>
      <c r="AO56" s="25"/>
    </row>
    <row r="57" spans="2:43">
      <c r="B57" s="64"/>
      <c r="C57" s="64"/>
      <c r="D57" s="24"/>
      <c r="E57" s="24"/>
      <c r="F57" s="24"/>
      <c r="G57" s="24"/>
      <c r="H57" s="24"/>
      <c r="I57" s="24"/>
      <c r="J57" s="24"/>
      <c r="K57" s="24"/>
      <c r="L57" s="24"/>
      <c r="M57" s="24"/>
      <c r="N57" s="24"/>
      <c r="O57" s="24"/>
      <c r="P57" s="24"/>
      <c r="Q57" s="24"/>
      <c r="R57" s="24"/>
      <c r="S57" s="25"/>
      <c r="T57" s="25"/>
      <c r="U57" s="25"/>
      <c r="V57" s="25"/>
      <c r="W57" s="25"/>
      <c r="X57" s="25"/>
      <c r="Y57" s="25"/>
      <c r="Z57" s="25"/>
      <c r="AA57" s="25"/>
      <c r="AB57" s="25"/>
      <c r="AC57" s="25"/>
      <c r="AD57" s="25"/>
      <c r="AE57" s="25"/>
      <c r="AF57" s="25"/>
      <c r="AG57" s="25"/>
      <c r="AH57" s="25"/>
      <c r="AI57" s="25"/>
      <c r="AJ57" s="25"/>
      <c r="AK57" s="25"/>
      <c r="AL57" s="25"/>
      <c r="AM57" s="25"/>
      <c r="AN57" s="25"/>
    </row>
  </sheetData>
  <mergeCells count="50">
    <mergeCell ref="S17:T17"/>
    <mergeCell ref="U17:V17"/>
    <mergeCell ref="AC17:AD17"/>
    <mergeCell ref="AK17:AL17"/>
    <mergeCell ref="AK48:AL48"/>
    <mergeCell ref="AI17:AJ17"/>
    <mergeCell ref="AI48:AJ48"/>
    <mergeCell ref="AG17:AH17"/>
    <mergeCell ref="AG48:AH48"/>
    <mergeCell ref="AM6:AN6"/>
    <mergeCell ref="B18:D18"/>
    <mergeCell ref="O48:P48"/>
    <mergeCell ref="Q48:R48"/>
    <mergeCell ref="S48:T48"/>
    <mergeCell ref="U48:V48"/>
    <mergeCell ref="W48:X48"/>
    <mergeCell ref="Y48:Z48"/>
    <mergeCell ref="AC48:AD48"/>
    <mergeCell ref="AM48:AN48"/>
    <mergeCell ref="B6:D6"/>
    <mergeCell ref="E6:F6"/>
    <mergeCell ref="G6:H6"/>
    <mergeCell ref="I6:J6"/>
    <mergeCell ref="W17:X17"/>
    <mergeCell ref="Y17:Z17"/>
    <mergeCell ref="AM49:AN49"/>
    <mergeCell ref="B49:D49"/>
    <mergeCell ref="AM18:AN18"/>
    <mergeCell ref="B39:D39"/>
    <mergeCell ref="E39:F39"/>
    <mergeCell ref="G39:H39"/>
    <mergeCell ref="I39:J39"/>
    <mergeCell ref="AM39:AN39"/>
    <mergeCell ref="AE48:AF48"/>
    <mergeCell ref="AM17:AN17"/>
    <mergeCell ref="B48:D48"/>
    <mergeCell ref="E48:F48"/>
    <mergeCell ref="G48:H48"/>
    <mergeCell ref="I48:J48"/>
    <mergeCell ref="K48:L48"/>
    <mergeCell ref="M48:N48"/>
    <mergeCell ref="G17:H17"/>
    <mergeCell ref="I17:J17"/>
    <mergeCell ref="K17:L17"/>
    <mergeCell ref="M17:N17"/>
    <mergeCell ref="O17:P17"/>
    <mergeCell ref="Q17:R17"/>
    <mergeCell ref="B17:D17"/>
    <mergeCell ref="E17:F17"/>
    <mergeCell ref="AE17:AF1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B1:AK57"/>
  <sheetViews>
    <sheetView workbookViewId="0"/>
  </sheetViews>
  <sheetFormatPr defaultRowHeight="14.25" outlineLevelCol="1"/>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customWidth="1" collapsed="1"/>
    <col min="22" max="22" width="1.5" style="21" customWidth="1"/>
    <col min="23" max="23" width="6.6640625" style="21" customWidth="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1" style="21" customWidth="1"/>
    <col min="34" max="34" width="50.5" style="21" customWidth="1"/>
    <col min="35" max="16384" width="9.33203125" style="21"/>
  </cols>
  <sheetData>
    <row r="1" spans="2:37">
      <c r="B1" s="22" t="s">
        <v>139</v>
      </c>
    </row>
    <row r="2" spans="2:37">
      <c r="B2" s="184" t="s">
        <v>174</v>
      </c>
      <c r="C2" s="22"/>
      <c r="D2" s="23"/>
      <c r="E2" s="23"/>
      <c r="F2" s="23"/>
      <c r="G2" s="23"/>
      <c r="H2" s="23"/>
      <c r="I2" s="23"/>
      <c r="J2" s="23"/>
      <c r="K2" s="23"/>
      <c r="L2" s="23"/>
      <c r="M2" s="23"/>
      <c r="N2" s="23"/>
      <c r="O2" s="23"/>
      <c r="P2" s="23"/>
      <c r="Q2" s="23"/>
      <c r="R2" s="23"/>
    </row>
    <row r="3" spans="2:37" ht="6" customHeight="1">
      <c r="B3" s="23"/>
      <c r="C3" s="23"/>
      <c r="D3" s="23"/>
      <c r="E3" s="23"/>
      <c r="F3" s="23"/>
      <c r="G3" s="23"/>
      <c r="H3" s="23"/>
      <c r="I3" s="23"/>
      <c r="J3" s="23"/>
      <c r="K3" s="23"/>
      <c r="L3" s="23"/>
      <c r="M3" s="23"/>
      <c r="N3" s="23"/>
      <c r="O3" s="23"/>
      <c r="P3" s="23"/>
      <c r="Q3" s="23"/>
      <c r="R3" s="23"/>
    </row>
    <row r="4" spans="2:37" ht="6" customHeight="1">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row>
    <row r="5" spans="2:37" ht="6" customHeight="1">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row>
    <row r="6" spans="2:37" ht="12.75" customHeight="1">
      <c r="B6" s="237" t="s">
        <v>42</v>
      </c>
      <c r="C6" s="237"/>
      <c r="D6" s="237"/>
      <c r="E6" s="240">
        <v>2000</v>
      </c>
      <c r="F6" s="241"/>
      <c r="G6" s="240">
        <v>2001</v>
      </c>
      <c r="H6" s="241"/>
      <c r="I6" s="240">
        <v>2002</v>
      </c>
      <c r="J6" s="241"/>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43">
        <v>2013</v>
      </c>
      <c r="AF6" s="24"/>
      <c r="AG6" s="237" t="s">
        <v>45</v>
      </c>
      <c r="AH6" s="237"/>
      <c r="AI6" s="25"/>
    </row>
    <row r="7" spans="2:37" ht="12.75" customHeight="1">
      <c r="B7" s="242" t="s">
        <v>43</v>
      </c>
      <c r="C7" s="242"/>
      <c r="D7" s="242" t="s">
        <v>43</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28"/>
      <c r="AH7" s="123" t="s">
        <v>44</v>
      </c>
      <c r="AI7" s="25"/>
    </row>
    <row r="8" spans="2:37" ht="6" customHeight="1">
      <c r="B8" s="18"/>
      <c r="C8" s="18"/>
      <c r="D8" s="18"/>
      <c r="E8" s="18"/>
      <c r="F8" s="18"/>
      <c r="G8" s="18"/>
      <c r="H8" s="18"/>
      <c r="I8" s="18"/>
      <c r="J8" s="18"/>
      <c r="K8" s="156"/>
      <c r="L8" s="156"/>
      <c r="M8" s="156"/>
      <c r="N8" s="156"/>
      <c r="O8" s="156"/>
      <c r="P8" s="156"/>
      <c r="Q8" s="156"/>
      <c r="R8" s="156"/>
      <c r="S8" s="156"/>
      <c r="T8" s="156"/>
      <c r="U8" s="156"/>
      <c r="V8" s="156"/>
      <c r="W8" s="156"/>
      <c r="X8" s="156"/>
      <c r="Y8" s="156"/>
      <c r="Z8" s="156"/>
      <c r="AA8" s="156"/>
      <c r="AB8" s="156"/>
      <c r="AC8" s="156"/>
      <c r="AD8" s="156"/>
      <c r="AE8" s="156"/>
      <c r="AF8" s="18"/>
      <c r="AG8" s="18"/>
      <c r="AH8" s="18"/>
      <c r="AI8" s="25"/>
    </row>
    <row r="9" spans="2:37" ht="10.5" customHeight="1">
      <c r="B9" s="65">
        <v>1</v>
      </c>
      <c r="C9" s="66"/>
      <c r="D9" s="18" t="s">
        <v>0</v>
      </c>
      <c r="E9" s="39"/>
      <c r="F9" s="40"/>
      <c r="G9" s="39"/>
      <c r="H9" s="40"/>
      <c r="I9" s="39"/>
      <c r="J9" s="40"/>
      <c r="K9" s="79">
        <f>IF(VLOOKUP(CONCATENATE(K$6," ",$D9),'-RÅDATA_KVARTAL-'!$A$4:$W$43,4)&gt;0,VLOOKUP(CONCATENATE(K$6," ",$D9),'-RÅDATA_KVARTAL-'!$A$4:$W$43,4),"")</f>
        <v>14562.311912726471</v>
      </c>
      <c r="L9" s="79"/>
      <c r="M9" s="79">
        <f>IF(VLOOKUP(CONCATENATE(M$6," ",$D9),'-RÅDATA_KVARTAL-'!$A$4:$W$43,4)&gt;0,VLOOKUP(CONCATENATE(M$6," ",$D9),'-RÅDATA_KVARTAL-'!$A$4:$W$43,4),"")</f>
        <v>14912.647291666666</v>
      </c>
      <c r="N9" s="79"/>
      <c r="O9" s="79">
        <f>IF(VLOOKUP(CONCATENATE(O$6," ",$D9),'-RÅDATA_KVARTAL-'!$A$4:$W$43,4)&gt;0,VLOOKUP(CONCATENATE(O$6," ",$D9),'-RÅDATA_KVARTAL-'!$A$4:$W$43,4),"")</f>
        <v>15694.44594074097</v>
      </c>
      <c r="P9" s="79"/>
      <c r="Q9" s="79">
        <f>IF(VLOOKUP(CONCATENATE(Q$6," ",$D9),'-RÅDATA_KVARTAL-'!$A$4:$W$43,4)&gt;0,VLOOKUP(CONCATENATE(Q$6," ",$D9),'-RÅDATA_KVARTAL-'!$A$4:$W$43,4),"")</f>
        <v>16283.881621194932</v>
      </c>
      <c r="R9" s="79"/>
      <c r="S9" s="79">
        <f>IF(VLOOKUP(CONCATENATE(S$6," ",$D9),'-RÅDATA_KVARTAL-'!$A$4:$W$43,4)&gt;0,VLOOKUP(CONCATENATE(S$6," ",$D9),'-RÅDATA_KVARTAL-'!$A$4:$W$43,4),"")</f>
        <v>16898.284716024711</v>
      </c>
      <c r="T9" s="79"/>
      <c r="U9" s="79">
        <f>IF(VLOOKUP(CONCATENATE(U$6," ",$D9),'-RÅDATA_KVARTAL-'!$A$4:$W$43,4)&gt;0,VLOOKUP(CONCATENATE(U$6," ",$D9),'-RÅDATA_KVARTAL-'!$A$4:$W$43,4),"")</f>
        <v>16925.227258079009</v>
      </c>
      <c r="V9" s="79"/>
      <c r="W9" s="176">
        <f>IF(VLOOKUP(CONCATENATE(W$6," ",$D9),'-RÅDATA_KVARTAL-'!$A$4:$W$43,4)&gt;0,VLOOKUP(CONCATENATE(W$6," ",$D9),'-RÅDATA_KVARTAL-'!$A$4:$W$43,4),"")</f>
        <v>11778.683898519348</v>
      </c>
      <c r="X9" s="80"/>
      <c r="Y9" s="79">
        <f>IF(VLOOKUP(CONCATENATE(Y$6," ",$D9),'-RÅDATA_KVARTAL-'!$A$4:$W$43,4)&gt;0,VLOOKUP(CONCATENATE(Y$6," ",$D9),'-RÅDATA_KVARTAL-'!$A$4:$W$43,4),"")</f>
        <v>16220.875784524556</v>
      </c>
      <c r="Z9" s="79"/>
      <c r="AA9" s="79">
        <f>IF(VLOOKUP(CONCATENATE(AA$6," ",$D9),'-RÅDATA_KVARTAL-'!$A$4:$W$43,4)&gt;0,VLOOKUP(CONCATENATE(AA$6," ",$D9),'-RÅDATA_KVARTAL-'!$A$4:$W$43,4),"")</f>
        <v>17077.753193770859</v>
      </c>
      <c r="AB9" s="79"/>
      <c r="AC9" s="79">
        <f>IF(VLOOKUP(CONCATENATE(AC$6," ",$D9),'-RÅDATA_KVARTAL-'!$A$4:$W$43,4)&gt;0,VLOOKUP(CONCATENATE(AC$6," ",$D9),'-RÅDATA_KVARTAL-'!$A$4:$W$43,4),"")</f>
        <v>16927.7349809099</v>
      </c>
      <c r="AD9" s="153"/>
      <c r="AE9" s="79">
        <f>IF(VLOOKUP(CONCATENATE(AE$6," ",$D9),'-RÅDATA_KVARTAL-'!$A$4:$W$75,4)&gt;0,VLOOKUP(CONCATENATE(AE$6," ",$D9),'-RÅDATA_KVARTAL-'!$A$4:$W$75,4),"")</f>
        <v>16030.268611627875</v>
      </c>
      <c r="AF9" s="37" t="s">
        <v>169</v>
      </c>
      <c r="AG9" s="33"/>
      <c r="AH9" s="18" t="s">
        <v>38</v>
      </c>
      <c r="AI9" s="25"/>
    </row>
    <row r="10" spans="2:37" ht="10.5" customHeight="1">
      <c r="B10" s="65">
        <v>2</v>
      </c>
      <c r="C10" s="65"/>
      <c r="D10" s="18" t="s">
        <v>1</v>
      </c>
      <c r="E10" s="39"/>
      <c r="F10" s="40"/>
      <c r="G10" s="39"/>
      <c r="H10" s="40"/>
      <c r="I10" s="39"/>
      <c r="J10" s="40"/>
      <c r="K10" s="79">
        <f>IF(VLOOKUP(CONCATENATE(K$6," ",$D10),'-RÅDATA_KVARTAL-'!$A$4:$W$43,4)&gt;0,VLOOKUP(CONCATENATE(K$6," ",$D10),'-RÅDATA_KVARTAL-'!$A$4:$W$43,4),"")</f>
        <v>14666.707843453816</v>
      </c>
      <c r="L10" s="79"/>
      <c r="M10" s="79">
        <f>IF(VLOOKUP(CONCATENATE(M$6," ",$D10),'-RÅDATA_KVARTAL-'!$A$4:$W$43,4)&gt;0,VLOOKUP(CONCATENATE(M$6," ",$D10),'-RÅDATA_KVARTAL-'!$A$4:$W$43,4),"")</f>
        <v>15141.326858333332</v>
      </c>
      <c r="N10" s="79"/>
      <c r="O10" s="79">
        <f>IF(VLOOKUP(CONCATENATE(O$6," ",$D10),'-RÅDATA_KVARTAL-'!$A$4:$W$43,4)&gt;0,VLOOKUP(CONCATENATE(O$6," ",$D10),'-RÅDATA_KVARTAL-'!$A$4:$W$43,4),"")</f>
        <v>16046.068613738551</v>
      </c>
      <c r="P10" s="79"/>
      <c r="Q10" s="79">
        <f>IF(VLOOKUP(CONCATENATE(Q$6," ",$D10),'-RÅDATA_KVARTAL-'!$A$4:$W$43,4)&gt;0,VLOOKUP(CONCATENATE(Q$6," ",$D10),'-RÅDATA_KVARTAL-'!$A$4:$W$43,4),"")</f>
        <v>16296.543747523167</v>
      </c>
      <c r="R10" s="79"/>
      <c r="S10" s="79">
        <f>IF(VLOOKUP(CONCATENATE(S$6," ",$D10),'-RÅDATA_KVARTAL-'!$A$4:$W$43,4)&gt;0,VLOOKUP(CONCATENATE(S$6," ",$D10),'-RÅDATA_KVARTAL-'!$A$4:$W$43,4),"")</f>
        <v>16908.728612983479</v>
      </c>
      <c r="T10" s="79"/>
      <c r="U10" s="79">
        <f>IF(VLOOKUP(CONCATENATE(U$6," ",$D10),'-RÅDATA_KVARTAL-'!$A$4:$W$43,4)&gt;0,VLOOKUP(CONCATENATE(U$6," ",$D10),'-RÅDATA_KVARTAL-'!$A$4:$W$43,4),"")</f>
        <v>16960.44884901982</v>
      </c>
      <c r="V10" s="79"/>
      <c r="W10" s="176">
        <f>IF(VLOOKUP(CONCATENATE(W$6," ",$D10),'-RÅDATA_KVARTAL-'!$A$4:$W$43,4)&gt;0,VLOOKUP(CONCATENATE(W$6," ",$D10),'-RÅDATA_KVARTAL-'!$A$4:$W$43,4),"")</f>
        <v>12962.038339657431</v>
      </c>
      <c r="X10" s="80"/>
      <c r="Y10" s="79">
        <f>IF(VLOOKUP(CONCATENATE(Y$6," ",$D10),'-RÅDATA_KVARTAL-'!$A$4:$W$43,4)&gt;0,VLOOKUP(CONCATENATE(Y$6," ",$D10),'-RÅDATA_KVARTAL-'!$A$4:$W$43,4),"")</f>
        <v>17298.566485841602</v>
      </c>
      <c r="Z10" s="79"/>
      <c r="AA10" s="79">
        <f>IF(VLOOKUP(CONCATENATE(AA$6," ",$D10),'-RÅDATA_KVARTAL-'!$A$4:$W$43,4)&gt;0,VLOOKUP(CONCATENATE(AA$6," ",$D10),'-RÅDATA_KVARTAL-'!$A$4:$W$43,4),"")</f>
        <v>17564.602990990428</v>
      </c>
      <c r="AB10" s="79"/>
      <c r="AC10" s="79">
        <f>IF(VLOOKUP(CONCATENATE(AC$6," ",$D10),'-RÅDATA_KVARTAL-'!$A$4:$W$43,4)&gt;0,VLOOKUP(CONCATENATE(AC$6," ",$D10),'-RÅDATA_KVARTAL-'!$A$4:$W$43,4),"")</f>
        <v>15787.92369051694</v>
      </c>
      <c r="AD10" s="153"/>
      <c r="AE10" s="79">
        <f>IF(VLOOKUP(CONCATENATE(AE$6," ",$D10),'-RÅDATA_KVARTAL-'!$A$4:$W$75,4)&gt;0,VLOOKUP(CONCATENATE(AE$6," ",$D10),'-RÅDATA_KVARTAL-'!$A$4:$W$75,4),"")</f>
        <v>16065.056525106847</v>
      </c>
      <c r="AF10" s="37" t="s">
        <v>169</v>
      </c>
      <c r="AG10" s="33"/>
      <c r="AH10" s="18" t="s">
        <v>39</v>
      </c>
      <c r="AI10" s="25"/>
      <c r="AK10" s="44"/>
    </row>
    <row r="11" spans="2:37" ht="10.5" customHeight="1">
      <c r="B11" s="65">
        <v>3</v>
      </c>
      <c r="C11" s="65"/>
      <c r="D11" s="18" t="s">
        <v>2</v>
      </c>
      <c r="E11" s="39"/>
      <c r="F11" s="35"/>
      <c r="G11" s="39"/>
      <c r="H11" s="35"/>
      <c r="I11" s="39"/>
      <c r="J11" s="35"/>
      <c r="K11" s="79">
        <f>IF(VLOOKUP(CONCATENATE(K$6," ",$D11),'-RÅDATA_KVARTAL-'!$A$4:$W$43,4)&gt;0,VLOOKUP(CONCATENATE(K$6," ",$D11),'-RÅDATA_KVARTAL-'!$A$4:$W$43,4),"")</f>
        <v>13734.573852404546</v>
      </c>
      <c r="L11" s="79"/>
      <c r="M11" s="79">
        <f>IF(VLOOKUP(CONCATENATE(M$6," ",$D11),'-RÅDATA_KVARTAL-'!$A$4:$W$43,4)&gt;0,VLOOKUP(CONCATENATE(M$6," ",$D11),'-RÅDATA_KVARTAL-'!$A$4:$W$43,4),"")</f>
        <v>14589.495380555554</v>
      </c>
      <c r="N11" s="79"/>
      <c r="O11" s="79">
        <f>IF(VLOOKUP(CONCATENATE(O$6," ",$D11),'-RÅDATA_KVARTAL-'!$A$4:$W$43,4)&gt;0,VLOOKUP(CONCATENATE(O$6," ",$D11),'-RÅDATA_KVARTAL-'!$A$4:$W$43,4),"")</f>
        <v>15373.798777224547</v>
      </c>
      <c r="P11" s="79"/>
      <c r="Q11" s="79">
        <f>IF(VLOOKUP(CONCATENATE(Q$6," ",$D11),'-RÅDATA_KVARTAL-'!$A$4:$W$43,4)&gt;0,VLOOKUP(CONCATENATE(Q$6," ",$D11),'-RÅDATA_KVARTAL-'!$A$4:$W$43,4),"")</f>
        <v>15835.93379325479</v>
      </c>
      <c r="R11" s="79"/>
      <c r="S11" s="79">
        <f>IF(VLOOKUP(CONCATENATE(S$6," ",$D11),'-RÅDATA_KVARTAL-'!$A$4:$W$43,4)&gt;0,VLOOKUP(CONCATENATE(S$6," ",$D11),'-RÅDATA_KVARTAL-'!$A$4:$W$43,4),"")</f>
        <v>16669.976185862193</v>
      </c>
      <c r="T11" s="79"/>
      <c r="U11" s="79">
        <f>IF(VLOOKUP(CONCATENATE(U$6," ",$D11),'-RÅDATA_KVARTAL-'!$A$4:$W$43,4)&gt;0,VLOOKUP(CONCATENATE(U$6," ",$D11),'-RÅDATA_KVARTAL-'!$A$4:$W$43,4),"")</f>
        <v>16707.434765379403</v>
      </c>
      <c r="V11" s="79"/>
      <c r="W11" s="176">
        <f>IF(VLOOKUP(CONCATENATE(W$6," ",$D11),'-RÅDATA_KVARTAL-'!$A$4:$W$43,4)&gt;0,VLOOKUP(CONCATENATE(W$6," ",$D11),'-RÅDATA_KVARTAL-'!$A$4:$W$43,4),"")</f>
        <v>14105.132545509248</v>
      </c>
      <c r="X11" s="80"/>
      <c r="Y11" s="79">
        <f>IF(VLOOKUP(CONCATENATE(Y$6," ",$D11),'-RÅDATA_KVARTAL-'!$A$4:$W$43,4)&gt;0,VLOOKUP(CONCATENATE(Y$6," ",$D11),'-RÅDATA_KVARTAL-'!$A$4:$W$43,4),"")</f>
        <v>17187.881133003353</v>
      </c>
      <c r="Z11" s="79"/>
      <c r="AA11" s="79">
        <f>IF(VLOOKUP(CONCATENATE(AA$6," ",$D11),'-RÅDATA_KVARTAL-'!$A$4:$W$43,4)&gt;0,VLOOKUP(CONCATENATE(AA$6," ",$D11),'-RÅDATA_KVARTAL-'!$A$4:$W$43,4),"")</f>
        <v>16470.51461644379</v>
      </c>
      <c r="AB11" s="79"/>
      <c r="AC11" s="79">
        <f>IF(VLOOKUP(CONCATENATE(AC$6," ",$D11),'-RÅDATA_KVARTAL-'!$A$4:$W$43,4)&gt;0,VLOOKUP(CONCATENATE(AC$6," ",$D11),'-RÅDATA_KVARTAL-'!$A$4:$W$43,4),"")</f>
        <v>16503.473587991499</v>
      </c>
      <c r="AD11" s="153"/>
      <c r="AE11" s="79">
        <f>IF(VLOOKUP(CONCATENATE(AE$6," ",$D11),'-RÅDATA_KVARTAL-'!$A$4:$W$75,4)&gt;0,VLOOKUP(CONCATENATE(AE$6," ",$D11),'-RÅDATA_KVARTAL-'!$A$4:$W$75,4),"")</f>
        <v>17013.717599882155</v>
      </c>
      <c r="AF11" s="37" t="s">
        <v>169</v>
      </c>
      <c r="AG11" s="33"/>
      <c r="AH11" s="18" t="s">
        <v>40</v>
      </c>
      <c r="AI11" s="25"/>
    </row>
    <row r="12" spans="2:37" ht="10.5" customHeight="1">
      <c r="B12" s="65">
        <v>4</v>
      </c>
      <c r="C12" s="65"/>
      <c r="D12" s="18" t="s">
        <v>3</v>
      </c>
      <c r="E12" s="39"/>
      <c r="F12" s="35"/>
      <c r="G12" s="39"/>
      <c r="H12" s="35"/>
      <c r="I12" s="39"/>
      <c r="J12" s="35"/>
      <c r="K12" s="79">
        <f>IF(VLOOKUP(CONCATENATE(K$6," ",$D12),'-RÅDATA_KVARTAL-'!$A$4:$W$43,4)&gt;0,VLOOKUP(CONCATENATE(K$6," ",$D12),'-RÅDATA_KVARTAL-'!$A$4:$W$43,4),"")</f>
        <v>14910.837099844139</v>
      </c>
      <c r="L12" s="79"/>
      <c r="M12" s="79">
        <f>IF(VLOOKUP(CONCATENATE(M$6," ",$D12),'-RÅDATA_KVARTAL-'!$A$4:$W$43,4)&gt;0,VLOOKUP(CONCATENATE(M$6," ",$D12),'-RÅDATA_KVARTAL-'!$A$4:$W$43,4),"")</f>
        <v>15513.931469444446</v>
      </c>
      <c r="N12" s="79"/>
      <c r="O12" s="79">
        <f>IF(VLOOKUP(CONCATENATE(O$6," ",$D12),'-RÅDATA_KVARTAL-'!$A$4:$W$43,4)&gt;0,VLOOKUP(CONCATENATE(O$6," ",$D12),'-RÅDATA_KVARTAL-'!$A$4:$W$43,4),"")</f>
        <v>16083.450715115579</v>
      </c>
      <c r="P12" s="79"/>
      <c r="Q12" s="79">
        <f>IF(VLOOKUP(CONCATENATE(Q$6," ",$D12),'-RÅDATA_KVARTAL-'!$A$4:$W$43,4)&gt;0,VLOOKUP(CONCATENATE(Q$6," ",$D12),'-RÅDATA_KVARTAL-'!$A$4:$W$43,4),"")</f>
        <v>16528.132078027091</v>
      </c>
      <c r="R12" s="79"/>
      <c r="S12" s="79">
        <f>IF(VLOOKUP(CONCATENATE(S$6," ",$D12),'-RÅDATA_KVARTAL-'!$A$4:$W$43,4)&gt;0,VLOOKUP(CONCATENATE(S$6," ",$D12),'-RÅDATA_KVARTAL-'!$A$4:$W$43,4),"")</f>
        <v>17331.600372513549</v>
      </c>
      <c r="T12" s="79"/>
      <c r="U12" s="79">
        <f>IF(VLOOKUP(CONCATENATE(U$6," ",$D12),'-RÅDATA_KVARTAL-'!$A$4:$W$43,4)&gt;0,VLOOKUP(CONCATENATE(U$6," ",$D12),'-RÅDATA_KVARTAL-'!$A$4:$W$43,4),"")</f>
        <v>15039.150636408423</v>
      </c>
      <c r="V12" s="79"/>
      <c r="W12" s="176">
        <f>IF(VLOOKUP(CONCATENATE(W$6," ",$D12),'-RÅDATA_KVARTAL-'!$A$4:$W$43,4)&gt;0,VLOOKUP(CONCATENATE(W$6," ",$D12),'-RÅDATA_KVARTAL-'!$A$4:$W$43,4),"")</f>
        <v>17620.525794314002</v>
      </c>
      <c r="X12" s="80"/>
      <c r="Y12" s="79">
        <f>IF(VLOOKUP(CONCATENATE(Y$6," ",$D12),'-RÅDATA_KVARTAL-'!$A$4:$W$43,4)&gt;0,VLOOKUP(CONCATENATE(Y$6," ",$D12),'-RÅDATA_KVARTAL-'!$A$4:$W$43,4),"")</f>
        <v>17621.231547600499</v>
      </c>
      <c r="Z12" s="79"/>
      <c r="AA12" s="79">
        <f>IF(VLOOKUP(CONCATENATE(AA$6," ",$D12),'-RÅDATA_KVARTAL-'!$A$4:$W$43,4)&gt;0,VLOOKUP(CONCATENATE(AA$6," ",$D12),'-RÅDATA_KVARTAL-'!$A$4:$W$43,4),"")</f>
        <v>16793.813988163394</v>
      </c>
      <c r="AB12" s="79"/>
      <c r="AC12" s="79">
        <f>IF(VLOOKUP(CONCATENATE(AC$6," ",$D12),'-RÅDATA_KVARTAL-'!$A$4:$W$43,4)&gt;0,VLOOKUP(CONCATENATE(AC$6," ",$D12),'-RÅDATA_KVARTAL-'!$A$4:$W$43,4),"")</f>
        <v>16569.563162011087</v>
      </c>
      <c r="AD12" s="153"/>
      <c r="AE12" s="79">
        <f>IF(VLOOKUP(CONCATENATE(AE$6," ",$D12),'-RÅDATA_KVARTAL-'!$A$4:$W$75,4)&gt;0,VLOOKUP(CONCATENATE(AE$6," ",$D12),'-RÅDATA_KVARTAL-'!$A$4:$W$75,4),"")</f>
        <v>17760.94131680916</v>
      </c>
      <c r="AF12" s="37"/>
      <c r="AG12" s="33"/>
      <c r="AH12" s="18" t="s">
        <v>41</v>
      </c>
      <c r="AI12" s="25"/>
    </row>
    <row r="13" spans="2:37" ht="6" customHeight="1">
      <c r="B13" s="65"/>
      <c r="C13" s="65"/>
      <c r="D13" s="18"/>
      <c r="E13" s="39"/>
      <c r="F13" s="35"/>
      <c r="G13" s="39"/>
      <c r="H13" s="35"/>
      <c r="I13" s="39"/>
      <c r="J13" s="35"/>
      <c r="K13" s="40"/>
      <c r="L13" s="40"/>
      <c r="M13" s="40"/>
      <c r="N13" s="40"/>
      <c r="O13" s="40"/>
      <c r="P13" s="40"/>
      <c r="Q13" s="40"/>
      <c r="R13" s="40"/>
      <c r="S13" s="40"/>
      <c r="T13" s="40"/>
      <c r="U13" s="40"/>
      <c r="V13" s="40"/>
      <c r="W13" s="177"/>
      <c r="X13" s="40"/>
      <c r="Y13" s="40"/>
      <c r="Z13" s="175"/>
      <c r="AA13" s="40"/>
      <c r="AB13" s="175"/>
      <c r="AC13" s="40"/>
      <c r="AD13" s="153"/>
      <c r="AE13" s="40"/>
      <c r="AF13" s="37"/>
      <c r="AG13" s="33"/>
      <c r="AH13" s="38"/>
      <c r="AI13" s="25"/>
    </row>
    <row r="14" spans="2:37" ht="11.25" customHeight="1">
      <c r="B14" s="65">
        <v>5</v>
      </c>
      <c r="C14" s="65"/>
      <c r="D14" s="67" t="s">
        <v>15</v>
      </c>
      <c r="E14" s="34"/>
      <c r="F14" s="36"/>
      <c r="G14" s="34"/>
      <c r="H14" s="36"/>
      <c r="I14" s="34"/>
      <c r="J14" s="36"/>
      <c r="K14" s="101">
        <f>SUM(K9:K12)</f>
        <v>57874.430708428969</v>
      </c>
      <c r="L14" s="101"/>
      <c r="M14" s="101">
        <f>SUM(M9:M12)</f>
        <v>60157.400999999998</v>
      </c>
      <c r="N14" s="101"/>
      <c r="O14" s="101">
        <f>SUM(O9:O12)</f>
        <v>63197.764046819648</v>
      </c>
      <c r="P14" s="80"/>
      <c r="Q14" s="101">
        <f>SUM(Q9:Q12)</f>
        <v>64944.491239999974</v>
      </c>
      <c r="R14" s="101"/>
      <c r="S14" s="101">
        <f>SUM(S9:S12)</f>
        <v>67808.589887383932</v>
      </c>
      <c r="T14" s="101"/>
      <c r="U14" s="101">
        <f>SUM(U9:U12)</f>
        <v>65632.261508886659</v>
      </c>
      <c r="V14" s="101"/>
      <c r="W14" s="178">
        <f>SUM(W9:W12)</f>
        <v>56466.380578000026</v>
      </c>
      <c r="X14" s="80">
        <v>1</v>
      </c>
      <c r="Y14" s="101">
        <f>SUM(Y9:Y12)</f>
        <v>68328.554950970007</v>
      </c>
      <c r="Z14" s="101"/>
      <c r="AA14" s="101">
        <f>SUM(AA9:AA12)</f>
        <v>67906.684789368475</v>
      </c>
      <c r="AB14" s="101"/>
      <c r="AC14" s="101">
        <f>SUM(AC9:AC12)</f>
        <v>65788.695421429438</v>
      </c>
      <c r="AD14" s="153"/>
      <c r="AE14" s="101">
        <f>SUM(AE9:AE12)</f>
        <v>66869.984053426029</v>
      </c>
      <c r="AF14" s="194"/>
      <c r="AG14" s="33"/>
      <c r="AH14" s="67" t="s">
        <v>34</v>
      </c>
      <c r="AI14" s="25"/>
    </row>
    <row r="15" spans="2:37" ht="6" customHeight="1">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52"/>
      <c r="AH15" s="46"/>
      <c r="AI15" s="25"/>
    </row>
    <row r="16" spans="2:37" ht="6" customHeight="1">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33"/>
      <c r="AG16" s="33"/>
      <c r="AH16" s="38"/>
      <c r="AI16" s="25"/>
    </row>
    <row r="17" spans="2:37" s="53" customFormat="1" ht="12.75" customHeight="1">
      <c r="B17" s="237" t="s">
        <v>46</v>
      </c>
      <c r="C17" s="237"/>
      <c r="D17" s="237"/>
      <c r="E17" s="232"/>
      <c r="F17" s="232"/>
      <c r="G17" s="232"/>
      <c r="H17" s="232"/>
      <c r="I17" s="232"/>
      <c r="J17" s="232"/>
      <c r="K17" s="232"/>
      <c r="L17" s="232"/>
      <c r="M17" s="232"/>
      <c r="N17" s="232"/>
      <c r="O17" s="232"/>
      <c r="P17" s="232"/>
      <c r="Q17" s="232"/>
      <c r="R17" s="232"/>
      <c r="S17" s="232"/>
      <c r="T17" s="232"/>
      <c r="U17" s="232"/>
      <c r="V17" s="232"/>
      <c r="W17" s="232"/>
      <c r="X17" s="232"/>
      <c r="Y17" s="232"/>
      <c r="Z17" s="232"/>
      <c r="AA17" s="16"/>
      <c r="AB17" s="16"/>
      <c r="AC17" s="232"/>
      <c r="AD17" s="232"/>
      <c r="AE17" s="232"/>
      <c r="AF17" s="232"/>
      <c r="AG17" s="237" t="s">
        <v>48</v>
      </c>
      <c r="AH17" s="237"/>
      <c r="AI17" s="54"/>
    </row>
    <row r="18" spans="2:37" s="53" customFormat="1" ht="12.75" customHeight="1">
      <c r="B18" s="237" t="s">
        <v>47</v>
      </c>
      <c r="C18" s="237"/>
      <c r="D18" s="237"/>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34"/>
      <c r="AF18" s="134"/>
      <c r="AG18" s="237" t="s">
        <v>49</v>
      </c>
      <c r="AH18" s="237"/>
      <c r="AI18" s="54"/>
    </row>
    <row r="19" spans="2:37" ht="4.5" customHeight="1">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25"/>
    </row>
    <row r="20" spans="2:37" ht="10.5" customHeight="1">
      <c r="B20" s="65">
        <v>6</v>
      </c>
      <c r="C20" s="66"/>
      <c r="D20" s="18" t="s">
        <v>0</v>
      </c>
      <c r="E20" s="39"/>
      <c r="F20" s="40"/>
      <c r="G20" s="39"/>
      <c r="H20" s="40"/>
      <c r="I20" s="39"/>
      <c r="J20" s="40"/>
      <c r="K20" s="79">
        <f>IF(VLOOKUP(CONCATENATE(K$6," ",$D20),'-RÅDATA_KVARTAL-'!$A$4:$W$43,5)&gt;0,VLOOKUP(CONCATENATE(K$6," ",$D20),'-RÅDATA_KVARTAL-'!$A$4:$W$43,5),"")</f>
        <v>5120.501304612626</v>
      </c>
      <c r="L20" s="79"/>
      <c r="M20" s="79">
        <f>IF(VLOOKUP(CONCATENATE(M$6," ",$D20),'-RÅDATA_KVARTAL-'!$A$4:$W$43,5)&gt;0,VLOOKUP(CONCATENATE(M$6," ",$D20),'-RÅDATA_KVARTAL-'!$A$4:$W$43,5),"")</f>
        <v>5258.3284555</v>
      </c>
      <c r="N20" s="79"/>
      <c r="O20" s="79">
        <f>IF(VLOOKUP(CONCATENATE(O$6," ",$D20),'-RÅDATA_KVARTAL-'!$A$4:$W$43,5)&gt;0,VLOOKUP(CONCATENATE(O$6," ",$D20),'-RÅDATA_KVARTAL-'!$A$4:$W$43,5),"")</f>
        <v>5384.4600850757488</v>
      </c>
      <c r="P20" s="79"/>
      <c r="Q20" s="79">
        <f>IF(VLOOKUP(CONCATENATE(Q$6," ",$D20),'-RÅDATA_KVARTAL-'!$A$4:$W$43,5)&gt;0,VLOOKUP(CONCATENATE(Q$6," ",$D20),'-RÅDATA_KVARTAL-'!$A$4:$W$43,5),"")</f>
        <v>5623.3561604440829</v>
      </c>
      <c r="R20" s="79"/>
      <c r="S20" s="79">
        <f>IF(VLOOKUP(CONCATENATE(S$6," ",$D20),'-RÅDATA_KVARTAL-'!$A$4:$W$43,5)&gt;0,VLOOKUP(CONCATENATE(S$6," ",$D20),'-RÅDATA_KVARTAL-'!$A$4:$W$43,5),"")</f>
        <v>5811.7885941092954</v>
      </c>
      <c r="T20" s="79"/>
      <c r="U20" s="79">
        <f>IF(VLOOKUP(CONCATENATE(U$6," ",$D20),'-RÅDATA_KVARTAL-'!$A$4:$W$43,5)&gt;0,VLOOKUP(CONCATENATE(U$6," ",$D20),'-RÅDATA_KVARTAL-'!$A$4:$W$43,5),"")</f>
        <v>6061.5228362342377</v>
      </c>
      <c r="V20" s="79"/>
      <c r="W20" s="176">
        <f>IF(VLOOKUP(CONCATENATE(W$6," ",$D20),'-RÅDATA_KVARTAL-'!$A$4:$W$43,5)&gt;0,VLOOKUP(CONCATENATE(W$6," ",$D20),'-RÅDATA_KVARTAL-'!$A$4:$W$43,5),"")</f>
        <v>4537.6897476094427</v>
      </c>
      <c r="X20" s="80"/>
      <c r="Y20" s="79">
        <f>IF(VLOOKUP(CONCATENATE(Y$6," ",$D20),'-RÅDATA_KVARTAL-'!$A$4:$W$43,5)&gt;0,VLOOKUP(CONCATENATE(Y$6," ",$D20),'-RÅDATA_KVARTAL-'!$A$4:$W$43,5),"")</f>
        <v>5636.1222059135744</v>
      </c>
      <c r="Z20" s="79"/>
      <c r="AA20" s="79">
        <f>IF(VLOOKUP(CONCATENATE(AA$6," ",$D20),'-RÅDATA_KVARTAL-'!$A$4:$W$43,5)&gt;0,VLOOKUP(CONCATENATE(AA$6," ",$D20),'-RÅDATA_KVARTAL-'!$A$4:$W$43,5),"")</f>
        <v>5884.8666702746377</v>
      </c>
      <c r="AB20" s="79"/>
      <c r="AC20" s="79">
        <f>IF(VLOOKUP(CONCATENATE(AC$6," ",$D20),'-RÅDATA_KVARTAL-'!$A$4:$W$43,5)&gt;0,VLOOKUP(CONCATENATE(AC$6," ",$D20),'-RÅDATA_KVARTAL-'!$A$4:$W$43,5),"")</f>
        <v>5769.7242172605602</v>
      </c>
      <c r="AD20" s="153"/>
      <c r="AE20" s="79">
        <f>IF(VLOOKUP(CONCATENATE(AE$6," ",$D20),'-RÅDATA_KVARTAL-'!$A$4:$W$75,5)&gt;0,VLOOKUP(CONCATENATE(AE$6," ",$D20),'-RÅDATA_KVARTAL-'!$A$4:$W$75,5),"")</f>
        <v>5448.6961253681729</v>
      </c>
      <c r="AF20" s="37" t="s">
        <v>169</v>
      </c>
      <c r="AG20" s="33"/>
      <c r="AH20" s="18" t="s">
        <v>38</v>
      </c>
      <c r="AI20" s="25"/>
    </row>
    <row r="21" spans="2:37" ht="10.5" customHeight="1">
      <c r="B21" s="65">
        <v>7</v>
      </c>
      <c r="C21" s="65"/>
      <c r="D21" s="18" t="s">
        <v>1</v>
      </c>
      <c r="E21" s="39"/>
      <c r="F21" s="40"/>
      <c r="G21" s="39"/>
      <c r="H21" s="40"/>
      <c r="I21" s="39"/>
      <c r="J21" s="40"/>
      <c r="K21" s="79">
        <f>IF(VLOOKUP(CONCATENATE(K$6," ",$D21),'-RÅDATA_KVARTAL-'!$A$4:$W$43,5)&gt;0,VLOOKUP(CONCATENATE(K$6," ",$D21),'-RÅDATA_KVARTAL-'!$A$4:$W$43,5),"")</f>
        <v>5112.1592277910422</v>
      </c>
      <c r="L21" s="79"/>
      <c r="M21" s="79">
        <f>IF(VLOOKUP(CONCATENATE(M$6," ",$D21),'-RÅDATA_KVARTAL-'!$A$4:$W$43,5)&gt;0,VLOOKUP(CONCATENATE(M$6," ",$D21),'-RÅDATA_KVARTAL-'!$A$4:$W$43,5),"")</f>
        <v>5334.2020665000009</v>
      </c>
      <c r="N21" s="79"/>
      <c r="O21" s="79">
        <f>IF(VLOOKUP(CONCATENATE(O$6," ",$D21),'-RÅDATA_KVARTAL-'!$A$4:$W$43,5)&gt;0,VLOOKUP(CONCATENATE(O$6," ",$D21),'-RÅDATA_KVARTAL-'!$A$4:$W$43,5),"")</f>
        <v>5690.0784994496325</v>
      </c>
      <c r="P21" s="79"/>
      <c r="Q21" s="79">
        <f>IF(VLOOKUP(CONCATENATE(Q$6," ",$D21),'-RÅDATA_KVARTAL-'!$A$4:$W$43,5)&gt;0,VLOOKUP(CONCATENATE(Q$6," ",$D21),'-RÅDATA_KVARTAL-'!$A$4:$W$43,5),"")</f>
        <v>5648.2722793199828</v>
      </c>
      <c r="R21" s="79"/>
      <c r="S21" s="79">
        <f>IF(VLOOKUP(CONCATENATE(S$6," ",$D21),'-RÅDATA_KVARTAL-'!$A$4:$W$43,5)&gt;0,VLOOKUP(CONCATENATE(S$6," ",$D21),'-RÅDATA_KVARTAL-'!$A$4:$W$43,5),"")</f>
        <v>5897.2288876263337</v>
      </c>
      <c r="T21" s="79"/>
      <c r="U21" s="79">
        <f>IF(VLOOKUP(CONCATENATE(U$6," ",$D21),'-RÅDATA_KVARTAL-'!$A$4:$W$43,5)&gt;0,VLOOKUP(CONCATENATE(U$6," ",$D21),'-RÅDATA_KVARTAL-'!$A$4:$W$43,5),"")</f>
        <v>6137.8661562813013</v>
      </c>
      <c r="V21" s="79"/>
      <c r="W21" s="176">
        <f>IF(VLOOKUP(CONCATENATE(W$6," ",$D21),'-RÅDATA_KVARTAL-'!$A$4:$W$43,5)&gt;0,VLOOKUP(CONCATENATE(W$6," ",$D21),'-RÅDATA_KVARTAL-'!$A$4:$W$43,5),"")</f>
        <v>4972.8613513466344</v>
      </c>
      <c r="X21" s="80"/>
      <c r="Y21" s="79">
        <f>IF(VLOOKUP(CONCATENATE(Y$6," ",$D21),'-RÅDATA_KVARTAL-'!$A$4:$W$43,5)&gt;0,VLOOKUP(CONCATENATE(Y$6," ",$D21),'-RÅDATA_KVARTAL-'!$A$4:$W$43,5),"")</f>
        <v>6077.7438238173163</v>
      </c>
      <c r="Z21" s="79"/>
      <c r="AA21" s="79">
        <f>IF(VLOOKUP(CONCATENATE(AA$6," ",$D21),'-RÅDATA_KVARTAL-'!$A$4:$W$43,5)&gt;0,VLOOKUP(CONCATENATE(AA$6," ",$D21),'-RÅDATA_KVARTAL-'!$A$4:$W$43,5),"")</f>
        <v>6001.151396710914</v>
      </c>
      <c r="AB21" s="79"/>
      <c r="AC21" s="79">
        <f>IF(VLOOKUP(CONCATENATE(AC$6," ",$D21),'-RÅDATA_KVARTAL-'!$A$4:$W$43,5)&gt;0,VLOOKUP(CONCATENATE(AC$6," ",$D21),'-RÅDATA_KVARTAL-'!$A$4:$W$43,5),"")</f>
        <v>5521.3071628763773</v>
      </c>
      <c r="AD21" s="153"/>
      <c r="AE21" s="79">
        <f>IF(VLOOKUP(CONCATENATE(AE$6," ",$D21),'-RÅDATA_KVARTAL-'!$A$4:$W$75,5)&gt;0,VLOOKUP(CONCATENATE(AE$6," ",$D21),'-RÅDATA_KVARTAL-'!$A$4:$W$75,5),"")</f>
        <v>5385.835301479925</v>
      </c>
      <c r="AF21" s="37" t="s">
        <v>169</v>
      </c>
      <c r="AG21" s="33"/>
      <c r="AH21" s="18" t="s">
        <v>39</v>
      </c>
      <c r="AI21" s="25"/>
      <c r="AK21" s="44"/>
    </row>
    <row r="22" spans="2:37" ht="10.5" customHeight="1">
      <c r="B22" s="65">
        <v>8</v>
      </c>
      <c r="C22" s="65"/>
      <c r="D22" s="18" t="s">
        <v>2</v>
      </c>
      <c r="E22" s="39"/>
      <c r="F22" s="35"/>
      <c r="G22" s="39"/>
      <c r="H22" s="35"/>
      <c r="I22" s="39"/>
      <c r="J22" s="35"/>
      <c r="K22" s="79">
        <f>IF(VLOOKUP(CONCATENATE(K$6," ",$D22),'-RÅDATA_KVARTAL-'!$A$4:$W$43,5)&gt;0,VLOOKUP(CONCATENATE(K$6," ",$D22),'-RÅDATA_KVARTAL-'!$A$4:$W$43,5),"")</f>
        <v>4799.8302926867973</v>
      </c>
      <c r="L22" s="79"/>
      <c r="M22" s="79">
        <f>IF(VLOOKUP(CONCATENATE(M$6," ",$D22),'-RÅDATA_KVARTAL-'!$A$4:$W$43,5)&gt;0,VLOOKUP(CONCATENATE(M$6," ",$D22),'-RÅDATA_KVARTAL-'!$A$4:$W$43,5),"")</f>
        <v>4894.1384195000001</v>
      </c>
      <c r="N22" s="79"/>
      <c r="O22" s="79">
        <f>IF(VLOOKUP(CONCATENATE(O$6," ",$D22),'-RÅDATA_KVARTAL-'!$A$4:$W$43,5)&gt;0,VLOOKUP(CONCATENATE(O$6," ",$D22),'-RÅDATA_KVARTAL-'!$A$4:$W$43,5),"")</f>
        <v>5209.7977069948092</v>
      </c>
      <c r="P22" s="79"/>
      <c r="Q22" s="79">
        <f>IF(VLOOKUP(CONCATENATE(Q$6," ",$D22),'-RÅDATA_KVARTAL-'!$A$4:$W$43,5)&gt;0,VLOOKUP(CONCATENATE(Q$6," ",$D22),'-RÅDATA_KVARTAL-'!$A$4:$W$43,5),"")</f>
        <v>5363.3003007235984</v>
      </c>
      <c r="R22" s="79"/>
      <c r="S22" s="79">
        <f>IF(VLOOKUP(CONCATENATE(S$6," ",$D22),'-RÅDATA_KVARTAL-'!$A$4:$W$43,5)&gt;0,VLOOKUP(CONCATENATE(S$6," ",$D22),'-RÅDATA_KVARTAL-'!$A$4:$W$43,5),"")</f>
        <v>5488.0439303101239</v>
      </c>
      <c r="T22" s="79"/>
      <c r="U22" s="79">
        <f>IF(VLOOKUP(CONCATENATE(U$6," ",$D22),'-RÅDATA_KVARTAL-'!$A$4:$W$43,5)&gt;0,VLOOKUP(CONCATENATE(U$6," ",$D22),'-RÅDATA_KVARTAL-'!$A$4:$W$43,5),"")</f>
        <v>5666.7657331793753</v>
      </c>
      <c r="V22" s="79"/>
      <c r="W22" s="176">
        <f>IF(VLOOKUP(CONCATENATE(W$6," ",$D22),'-RÅDATA_KVARTAL-'!$A$4:$W$43,5)&gt;0,VLOOKUP(CONCATENATE(W$6," ",$D22),'-RÅDATA_KVARTAL-'!$A$4:$W$43,5),"")</f>
        <v>4962.9555961676715</v>
      </c>
      <c r="X22" s="80"/>
      <c r="Y22" s="79">
        <f>IF(VLOOKUP(CONCATENATE(Y$6," ",$D22),'-RÅDATA_KVARTAL-'!$A$4:$W$43,5)&gt;0,VLOOKUP(CONCATENATE(Y$6," ",$D22),'-RÅDATA_KVARTAL-'!$A$4:$W$43,5),"")</f>
        <v>5755.1253352640369</v>
      </c>
      <c r="Z22" s="79"/>
      <c r="AA22" s="79">
        <f>IF(VLOOKUP(CONCATENATE(AA$6," ",$D22),'-RÅDATA_KVARTAL-'!$A$4:$W$43,5)&gt;0,VLOOKUP(CONCATENATE(AA$6," ",$D22),'-RÅDATA_KVARTAL-'!$A$4:$W$43,5),"")</f>
        <v>5455.124675167719</v>
      </c>
      <c r="AB22" s="79"/>
      <c r="AC22" s="79">
        <f>IF(VLOOKUP(CONCATENATE(AC$6," ",$D22),'-RÅDATA_KVARTAL-'!$A$4:$W$43,5)&gt;0,VLOOKUP(CONCATENATE(AC$6," ",$D22),'-RÅDATA_KVARTAL-'!$A$4:$W$43,5),"")</f>
        <v>5376.5776363061623</v>
      </c>
      <c r="AD22" s="153"/>
      <c r="AE22" s="79">
        <f>IF(VLOOKUP(CONCATENATE(AE$6," ",$D22),'-RÅDATA_KVARTAL-'!$A$4:$W$75,5)&gt;0,VLOOKUP(CONCATENATE(AE$6," ",$D22),'-RÅDATA_KVARTAL-'!$A$4:$W$75,5),"")</f>
        <v>5261.9647602348114</v>
      </c>
      <c r="AF22" s="37" t="s">
        <v>169</v>
      </c>
      <c r="AG22" s="33"/>
      <c r="AH22" s="18" t="s">
        <v>40</v>
      </c>
      <c r="AI22" s="25"/>
    </row>
    <row r="23" spans="2:37" ht="10.5" customHeight="1">
      <c r="B23" s="65">
        <v>9</v>
      </c>
      <c r="C23" s="65"/>
      <c r="D23" s="18" t="s">
        <v>3</v>
      </c>
      <c r="E23" s="39"/>
      <c r="F23" s="35"/>
      <c r="G23" s="39"/>
      <c r="H23" s="35"/>
      <c r="I23" s="39"/>
      <c r="J23" s="35"/>
      <c r="K23" s="79">
        <f>IF(VLOOKUP(CONCATENATE(K$6," ",$D23),'-RÅDATA_KVARTAL-'!$A$4:$W$43,5)&gt;0,VLOOKUP(CONCATENATE(K$6," ",$D23),'-RÅDATA_KVARTAL-'!$A$4:$W$43,5),"")</f>
        <v>5137.8423183079785</v>
      </c>
      <c r="L23" s="79"/>
      <c r="M23" s="79">
        <f>IF(VLOOKUP(CONCATENATE(M$6," ",$D23),'-RÅDATA_KVARTAL-'!$A$4:$W$43,5)&gt;0,VLOOKUP(CONCATENATE(M$6," ",$D23),'-RÅDATA_KVARTAL-'!$A$4:$W$43,5),"")</f>
        <v>5369.5678365000003</v>
      </c>
      <c r="N23" s="79"/>
      <c r="O23" s="79">
        <f>IF(VLOOKUP(CONCATENATE(O$6," ",$D23),'-RÅDATA_KVARTAL-'!$A$4:$W$43,5)&gt;0,VLOOKUP(CONCATENATE(O$6," ",$D23),'-RÅDATA_KVARTAL-'!$A$4:$W$43,5),"")</f>
        <v>5390.4641842539131</v>
      </c>
      <c r="P23" s="79"/>
      <c r="Q23" s="79">
        <f>IF(VLOOKUP(CONCATENATE(Q$6," ",$D23),'-RÅDATA_KVARTAL-'!$A$4:$W$43,5)&gt;0,VLOOKUP(CONCATENATE(Q$6," ",$D23),'-RÅDATA_KVARTAL-'!$A$4:$W$43,5),"")</f>
        <v>5636.4899886115463</v>
      </c>
      <c r="R23" s="79"/>
      <c r="S23" s="79">
        <f>IF(VLOOKUP(CONCATENATE(S$6," ",$D23),'-RÅDATA_KVARTAL-'!$A$4:$W$43,5)&gt;0,VLOOKUP(CONCATENATE(S$6," ",$D23),'-RÅDATA_KVARTAL-'!$A$4:$W$43,5),"")</f>
        <v>6053.2462123837677</v>
      </c>
      <c r="T23" s="79"/>
      <c r="U23" s="79">
        <f>IF(VLOOKUP(CONCATENATE(U$6," ",$D23),'-RÅDATA_KVARTAL-'!$A$4:$W$43,5)&gt;0,VLOOKUP(CONCATENATE(U$6," ",$D23),'-RÅDATA_KVARTAL-'!$A$4:$W$43,5),"")</f>
        <v>5057.6175585117235</v>
      </c>
      <c r="V23" s="79"/>
      <c r="W23" s="176">
        <f>IF(VLOOKUP(CONCATENATE(W$6," ",$D23),'-RÅDATA_KVARTAL-'!$A$4:$W$43,5)&gt;0,VLOOKUP(CONCATENATE(W$6," ",$D23),'-RÅDATA_KVARTAL-'!$A$4:$W$43,5),"")</f>
        <v>5915.275988292834</v>
      </c>
      <c r="X23" s="80"/>
      <c r="Y23" s="79">
        <f>IF(VLOOKUP(CONCATENATE(Y$6," ",$D23),'-RÅDATA_KVARTAL-'!$A$4:$W$43,5)&gt;0,VLOOKUP(CONCATENATE(Y$6," ",$D23),'-RÅDATA_KVARTAL-'!$A$4:$W$43,5),"")</f>
        <v>5994.7881815024029</v>
      </c>
      <c r="Z23" s="79"/>
      <c r="AA23" s="79">
        <f>IF(VLOOKUP(CONCATENATE(AA$6," ",$D23),'-RÅDATA_KVARTAL-'!$A$4:$W$43,5)&gt;0,VLOOKUP(CONCATENATE(AA$6," ",$D23),'-RÅDATA_KVARTAL-'!$A$4:$W$43,5),"")</f>
        <v>5523.1709321962271</v>
      </c>
      <c r="AB23" s="79"/>
      <c r="AC23" s="79">
        <f>IF(VLOOKUP(CONCATENATE(AC$6," ",$D23),'-RÅDATA_KVARTAL-'!$A$4:$W$43,5)&gt;0,VLOOKUP(CONCATENATE(AC$6," ",$D23),'-RÅDATA_KVARTAL-'!$A$4:$W$43,5),"")</f>
        <v>5375.0306343112634</v>
      </c>
      <c r="AD23" s="153"/>
      <c r="AE23" s="79">
        <f>IF(VLOOKUP(CONCATENATE(AE$6," ",$D23),'-RÅDATA_KVARTAL-'!$A$4:$W$75,5)&gt;0,VLOOKUP(CONCATENATE(AE$6," ",$D23),'-RÅDATA_KVARTAL-'!$A$4:$W$75,5),"")</f>
        <v>5632.4198006328897</v>
      </c>
      <c r="AF23" s="37"/>
      <c r="AG23" s="33"/>
      <c r="AH23" s="18" t="s">
        <v>41</v>
      </c>
      <c r="AI23" s="25"/>
    </row>
    <row r="24" spans="2:37" ht="6" customHeight="1">
      <c r="B24" s="65"/>
      <c r="C24" s="65"/>
      <c r="D24" s="18"/>
      <c r="E24" s="39"/>
      <c r="F24" s="35"/>
      <c r="G24" s="39"/>
      <c r="H24" s="35"/>
      <c r="I24" s="39"/>
      <c r="J24" s="35"/>
      <c r="K24" s="40"/>
      <c r="L24" s="40"/>
      <c r="M24" s="40"/>
      <c r="N24" s="40"/>
      <c r="O24" s="40"/>
      <c r="P24" s="40"/>
      <c r="Q24" s="40"/>
      <c r="R24" s="40"/>
      <c r="S24" s="40"/>
      <c r="T24" s="40"/>
      <c r="U24" s="40"/>
      <c r="V24" s="40"/>
      <c r="W24" s="177"/>
      <c r="X24" s="40"/>
      <c r="Y24" s="40"/>
      <c r="Z24" s="175"/>
      <c r="AA24" s="40"/>
      <c r="AB24" s="175"/>
      <c r="AC24" s="40"/>
      <c r="AD24" s="153"/>
      <c r="AE24" s="40"/>
      <c r="AF24" s="37"/>
      <c r="AG24" s="33"/>
      <c r="AH24" s="38"/>
      <c r="AI24" s="25"/>
    </row>
    <row r="25" spans="2:37" ht="11.25" customHeight="1">
      <c r="B25" s="65">
        <v>10</v>
      </c>
      <c r="C25" s="65"/>
      <c r="D25" s="67" t="s">
        <v>15</v>
      </c>
      <c r="E25" s="34"/>
      <c r="F25" s="36"/>
      <c r="G25" s="34"/>
      <c r="H25" s="36"/>
      <c r="I25" s="34"/>
      <c r="J25" s="36"/>
      <c r="K25" s="101">
        <f>SUM(K20:K23)</f>
        <v>20170.333143398446</v>
      </c>
      <c r="L25" s="101"/>
      <c r="M25" s="101">
        <f t="shared" ref="M25:AC25" si="0">SUM(M20:M23)</f>
        <v>20856.236777999999</v>
      </c>
      <c r="N25" s="101"/>
      <c r="O25" s="101">
        <f t="shared" si="0"/>
        <v>21674.800475774104</v>
      </c>
      <c r="P25" s="80"/>
      <c r="Q25" s="101">
        <f t="shared" si="0"/>
        <v>22271.418729099212</v>
      </c>
      <c r="R25" s="101"/>
      <c r="S25" s="101">
        <f t="shared" si="0"/>
        <v>23250.307624429523</v>
      </c>
      <c r="T25" s="101"/>
      <c r="U25" s="101">
        <f t="shared" si="0"/>
        <v>22923.772284206636</v>
      </c>
      <c r="V25" s="36"/>
      <c r="W25" s="178">
        <f t="shared" si="0"/>
        <v>20388.782683416583</v>
      </c>
      <c r="X25" s="80">
        <v>1</v>
      </c>
      <c r="Y25" s="101">
        <f t="shared" si="0"/>
        <v>23463.779546497331</v>
      </c>
      <c r="Z25" s="101"/>
      <c r="AA25" s="101">
        <f t="shared" si="0"/>
        <v>22864.313674349498</v>
      </c>
      <c r="AB25" s="101"/>
      <c r="AC25" s="101">
        <f t="shared" si="0"/>
        <v>22042.639650754365</v>
      </c>
      <c r="AD25" s="153"/>
      <c r="AE25" s="101">
        <f>SUM(AE20:AE23)</f>
        <v>21728.915987715802</v>
      </c>
      <c r="AF25" s="194"/>
      <c r="AG25" s="33"/>
      <c r="AH25" s="67" t="s">
        <v>34</v>
      </c>
      <c r="AI25" s="25"/>
    </row>
    <row r="26" spans="2:37" ht="6" customHeight="1">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31"/>
      <c r="AH26" s="58"/>
      <c r="AI26" s="25"/>
    </row>
    <row r="27" spans="2:37" ht="14.25" customHeight="1">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3"/>
      <c r="AH27" s="38"/>
      <c r="AI27" s="25"/>
    </row>
    <row r="28" spans="2:37" ht="14.25" customHeight="1">
      <c r="B28" s="185" t="s">
        <v>186</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3"/>
      <c r="AH28" s="38"/>
      <c r="AI28" s="25"/>
    </row>
    <row r="29" spans="2:37" ht="14.25" customHeight="1">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3"/>
      <c r="AH29" s="38"/>
      <c r="AI29" s="25"/>
    </row>
    <row r="30" spans="2:37" ht="18.75" customHeight="1">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row>
    <row r="31" spans="2:37" ht="18.75" customHeight="1">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row>
    <row r="32" spans="2:37" ht="18.75" customHeight="1">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row>
    <row r="33" spans="2:37" ht="18.75" customHeight="1">
      <c r="B33" s="22" t="s">
        <v>140</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row>
    <row r="34" spans="2:37">
      <c r="B34" s="184" t="s">
        <v>177</v>
      </c>
      <c r="C34" s="22"/>
      <c r="D34" s="23"/>
      <c r="E34" s="23"/>
      <c r="F34" s="23"/>
      <c r="G34" s="23"/>
      <c r="H34" s="23"/>
      <c r="I34" s="23"/>
      <c r="J34" s="23"/>
      <c r="K34" s="23"/>
      <c r="L34" s="23"/>
      <c r="M34" s="23"/>
      <c r="N34" s="23"/>
      <c r="O34" s="23"/>
      <c r="P34" s="23"/>
      <c r="Q34" s="23"/>
      <c r="R34" s="23"/>
    </row>
    <row r="35" spans="2:37" ht="6" customHeight="1">
      <c r="B35" s="23"/>
      <c r="C35" s="23"/>
      <c r="D35" s="23"/>
      <c r="E35" s="23"/>
      <c r="F35" s="23"/>
      <c r="G35" s="23"/>
      <c r="H35" s="23"/>
      <c r="I35" s="23"/>
      <c r="J35" s="23"/>
      <c r="K35" s="23"/>
      <c r="L35" s="23"/>
      <c r="M35" s="23"/>
      <c r="N35" s="23"/>
      <c r="O35" s="23"/>
      <c r="P35" s="23"/>
      <c r="Q35" s="23"/>
      <c r="R35" s="23"/>
    </row>
    <row r="36" spans="2:37" ht="6" customHeight="1">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row>
    <row r="37" spans="2:37" ht="6" customHeight="1">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row>
    <row r="38" spans="2:37" ht="12.75" customHeight="1">
      <c r="B38" s="237" t="s">
        <v>42</v>
      </c>
      <c r="C38" s="237"/>
      <c r="D38" s="237"/>
      <c r="E38" s="240">
        <v>2000</v>
      </c>
      <c r="F38" s="241"/>
      <c r="G38" s="240">
        <v>2001</v>
      </c>
      <c r="H38" s="241"/>
      <c r="I38" s="240">
        <v>2002</v>
      </c>
      <c r="J38" s="241"/>
      <c r="K38" s="143">
        <v>2003</v>
      </c>
      <c r="L38" s="144"/>
      <c r="M38" s="143">
        <v>2004</v>
      </c>
      <c r="N38" s="144"/>
      <c r="O38" s="143">
        <v>2005</v>
      </c>
      <c r="P38" s="80"/>
      <c r="Q38" s="143">
        <v>2006</v>
      </c>
      <c r="R38" s="144"/>
      <c r="S38" s="143">
        <v>2007</v>
      </c>
      <c r="T38" s="144"/>
      <c r="U38" s="143">
        <v>2008</v>
      </c>
      <c r="V38" s="144"/>
      <c r="W38" s="143">
        <v>2009</v>
      </c>
      <c r="X38" s="80">
        <v>1</v>
      </c>
      <c r="Y38" s="143">
        <v>2010</v>
      </c>
      <c r="Z38" s="80"/>
      <c r="AA38" s="143">
        <v>2011</v>
      </c>
      <c r="AB38" s="144"/>
      <c r="AC38" s="143">
        <v>2012</v>
      </c>
      <c r="AD38" s="144"/>
      <c r="AE38" s="143">
        <v>2013</v>
      </c>
      <c r="AF38" s="24"/>
      <c r="AG38" s="237" t="s">
        <v>45</v>
      </c>
      <c r="AH38" s="237"/>
      <c r="AI38" s="25"/>
    </row>
    <row r="39" spans="2:37" ht="12.75" customHeight="1">
      <c r="B39" s="242" t="s">
        <v>43</v>
      </c>
      <c r="C39" s="242"/>
      <c r="D39" s="242" t="s">
        <v>43</v>
      </c>
      <c r="E39" s="29"/>
      <c r="F39" s="30"/>
      <c r="G39" s="29"/>
      <c r="H39" s="30"/>
      <c r="I39" s="29"/>
      <c r="J39" s="30"/>
      <c r="K39" s="31"/>
      <c r="L39" s="32"/>
      <c r="M39" s="31"/>
      <c r="N39" s="32"/>
      <c r="O39" s="31"/>
      <c r="P39" s="32"/>
      <c r="Q39" s="31"/>
      <c r="R39" s="32"/>
      <c r="S39" s="31"/>
      <c r="T39" s="32"/>
      <c r="U39" s="31"/>
      <c r="V39" s="32"/>
      <c r="W39" s="31"/>
      <c r="X39" s="32"/>
      <c r="Y39" s="31"/>
      <c r="Z39" s="32"/>
      <c r="AA39" s="31"/>
      <c r="AB39" s="32"/>
      <c r="AC39" s="31"/>
      <c r="AD39" s="32"/>
      <c r="AE39" s="31"/>
      <c r="AF39" s="32"/>
      <c r="AG39" s="28"/>
      <c r="AH39" s="28" t="s">
        <v>44</v>
      </c>
      <c r="AI39" s="25"/>
    </row>
    <row r="40" spans="2:37" ht="6" customHeight="1">
      <c r="B40" s="18"/>
      <c r="C40" s="18"/>
      <c r="D40" s="18"/>
      <c r="E40" s="18"/>
      <c r="F40" s="18"/>
      <c r="G40" s="18"/>
      <c r="H40" s="18"/>
      <c r="I40" s="18"/>
      <c r="J40" s="18"/>
      <c r="K40" s="156"/>
      <c r="L40" s="156"/>
      <c r="M40" s="156"/>
      <c r="N40" s="156"/>
      <c r="O40" s="156"/>
      <c r="P40" s="156"/>
      <c r="Q40" s="156"/>
      <c r="R40" s="156"/>
      <c r="S40" s="156"/>
      <c r="T40" s="156"/>
      <c r="U40" s="156"/>
      <c r="V40" s="156"/>
      <c r="W40" s="156"/>
      <c r="X40" s="156"/>
      <c r="Y40" s="156"/>
      <c r="Z40" s="156"/>
      <c r="AA40" s="156"/>
      <c r="AB40" s="156"/>
      <c r="AC40" s="156"/>
      <c r="AD40" s="156"/>
      <c r="AE40" s="156"/>
      <c r="AF40" s="18"/>
      <c r="AG40" s="18"/>
      <c r="AH40" s="18"/>
      <c r="AI40" s="25"/>
    </row>
    <row r="41" spans="2:37" ht="10.5" customHeight="1">
      <c r="B41" s="17">
        <v>1</v>
      </c>
      <c r="C41" s="20"/>
      <c r="D41" s="18" t="s">
        <v>0</v>
      </c>
      <c r="E41" s="39"/>
      <c r="F41" s="40"/>
      <c r="G41" s="39"/>
      <c r="H41" s="40"/>
      <c r="I41" s="39"/>
      <c r="J41" s="40"/>
      <c r="K41" s="79" t="str">
        <f>IF(VLOOKUP(CONCATENATE(K$6," ",$D41),'-RÅDATA_KVARTAL-'!$A$4:$W$43,18)&gt;0,VLOOKUP(CONCATENATE(K$6," ",$D41),'-RÅDATA_KVARTAL-'!$A$4:$W$43,18),"")</f>
        <v/>
      </c>
      <c r="L41" s="79"/>
      <c r="M41" s="79">
        <f>IF(VLOOKUP(CONCATENATE(M$6," ",$D41),'-RÅDATA_KVARTAL-'!$A$4:$W$43,18)&gt;0,VLOOKUP(CONCATENATE(M$6," ",$D41),'-RÅDATA_KVARTAL-'!$A$4:$W$43,18),"")</f>
        <v>58224.766087369171</v>
      </c>
      <c r="N41" s="79"/>
      <c r="O41" s="79">
        <f>IF(VLOOKUP(CONCATENATE(O$6," ",$D41),'-RÅDATA_KVARTAL-'!$A$4:$W$43,18)&gt;0,VLOOKUP(CONCATENATE(O$6," ",$D41),'-RÅDATA_KVARTAL-'!$A$4:$W$43,18),"")</f>
        <v>60939.199649074304</v>
      </c>
      <c r="P41" s="79"/>
      <c r="Q41" s="79">
        <f>IF(VLOOKUP(CONCATENATE(Q$6," ",$D41),'-RÅDATA_KVARTAL-'!$A$4:$W$43,18)&gt;0,VLOOKUP(CONCATENATE(Q$6," ",$D41),'-RÅDATA_KVARTAL-'!$A$4:$W$43,18),"")</f>
        <v>63787.199727273604</v>
      </c>
      <c r="R41" s="79"/>
      <c r="S41" s="79">
        <f>IF(VLOOKUP(CONCATENATE(S$6," ",$D41),'-RÅDATA_KVARTAL-'!$A$4:$W$43,18)&gt;0,VLOOKUP(CONCATENATE(S$6," ",$D41),'-RÅDATA_KVARTAL-'!$A$4:$W$43,18),"")</f>
        <v>65558.894334829762</v>
      </c>
      <c r="T41" s="79"/>
      <c r="U41" s="79">
        <f>IF(VLOOKUP(CONCATENATE(U$6," ",$D41),'-RÅDATA_KVARTAL-'!$A$4:$W$43,18)&gt;0,VLOOKUP(CONCATENATE(U$6," ",$D41),'-RÅDATA_KVARTAL-'!$A$4:$W$43,18),"")</f>
        <v>67835.53242943823</v>
      </c>
      <c r="V41" s="79"/>
      <c r="W41" s="79">
        <f>IF(VLOOKUP(CONCATENATE(W$6," ",$D41),'-RÅDATA_KVARTAL-'!$A$4:$W$43,18)&gt;0,VLOOKUP(CONCATENATE(W$6," ",$D41),'-RÅDATA_KVARTAL-'!$A$4:$W$43,18),"")</f>
        <v>60485.718149326989</v>
      </c>
      <c r="X41" s="79"/>
      <c r="Y41" s="79">
        <f>IF(VLOOKUP(CONCATENATE(Y$6," ",$D41),'-RÅDATA_KVARTAL-'!$A$4:$W$43,18)&gt;0,VLOOKUP(CONCATENATE(Y$6," ",$D41),'-RÅDATA_KVARTAL-'!$A$4:$W$43,18),"")</f>
        <v>60908.572464005236</v>
      </c>
      <c r="Z41" s="79"/>
      <c r="AA41" s="79">
        <f>IF(VLOOKUP(CONCATENATE(AA$6," ",$D41),'-RÅDATA_KVARTAL-'!$A$4:$W$43,18)&gt;0,VLOOKUP(CONCATENATE(AA$6," ",$D41),'-RÅDATA_KVARTAL-'!$A$4:$W$43,18),"")</f>
        <v>69185.432360216306</v>
      </c>
      <c r="AB41" s="79"/>
      <c r="AC41" s="79">
        <f>IF(VLOOKUP(CONCATENATE(AC$6," ",$D41),'-RÅDATA_KVARTAL-'!$A$4:$W$43,18)&gt;0,VLOOKUP(CONCATENATE(AC$6," ",$D41),'-RÅDATA_KVARTAL-'!$A$4:$W$43,18),"")</f>
        <v>67756.666576507516</v>
      </c>
      <c r="AD41" s="146"/>
      <c r="AE41" s="79">
        <f>IF(VLOOKUP(CONCATENATE(AE$6," ",$D41),'-RÅDATA_KVARTAL-'!$A$4:$W$75,18)&gt;0,VLOOKUP(CONCATENATE(AE$6," ",$D41),'-RÅDATA_KVARTAL-'!$A$4:$W$75,18),"")</f>
        <v>64891.229052147406</v>
      </c>
      <c r="AF41" s="37" t="s">
        <v>169</v>
      </c>
      <c r="AG41" s="33"/>
      <c r="AH41" s="18" t="s">
        <v>38</v>
      </c>
      <c r="AI41" s="25"/>
    </row>
    <row r="42" spans="2:37" ht="10.5" customHeight="1">
      <c r="B42" s="16">
        <v>2</v>
      </c>
      <c r="C42" s="16"/>
      <c r="D42" s="18" t="s">
        <v>1</v>
      </c>
      <c r="E42" s="39"/>
      <c r="F42" s="40"/>
      <c r="G42" s="39"/>
      <c r="H42" s="40"/>
      <c r="I42" s="39"/>
      <c r="J42" s="40"/>
      <c r="K42" s="79" t="str">
        <f>IF(VLOOKUP(CONCATENATE(K$6," ",$D42),'-RÅDATA_KVARTAL-'!$A$4:$W$43,18)&gt;0,VLOOKUP(CONCATENATE(K$6," ",$D42),'-RÅDATA_KVARTAL-'!$A$4:$W$43,18),"")</f>
        <v/>
      </c>
      <c r="L42" s="79"/>
      <c r="M42" s="79">
        <f>IF(VLOOKUP(CONCATENATE(M$6," ",$D42),'-RÅDATA_KVARTAL-'!$A$4:$W$43,18)&gt;0,VLOOKUP(CONCATENATE(M$6," ",$D42),'-RÅDATA_KVARTAL-'!$A$4:$W$43,18),"")</f>
        <v>58699.385102248685</v>
      </c>
      <c r="N42" s="79"/>
      <c r="O42" s="79">
        <f>IF(VLOOKUP(CONCATENATE(O$6," ",$D42),'-RÅDATA_KVARTAL-'!$A$4:$W$43,18)&gt;0,VLOOKUP(CONCATENATE(O$6," ",$D42),'-RÅDATA_KVARTAL-'!$A$4:$W$43,18),"")</f>
        <v>61843.941404479519</v>
      </c>
      <c r="P42" s="79"/>
      <c r="Q42" s="79">
        <f>IF(VLOOKUP(CONCATENATE(Q$6," ",$D42),'-RÅDATA_KVARTAL-'!$A$4:$W$43,18)&gt;0,VLOOKUP(CONCATENATE(Q$6," ",$D42),'-RÅDATA_KVARTAL-'!$A$4:$W$43,18),"")</f>
        <v>64037.674861058222</v>
      </c>
      <c r="R42" s="79"/>
      <c r="S42" s="79">
        <f>IF(VLOOKUP(CONCATENATE(S$6," ",$D42),'-RÅDATA_KVARTAL-'!$A$4:$W$43,18)&gt;0,VLOOKUP(CONCATENATE(S$6," ",$D42),'-RÅDATA_KVARTAL-'!$A$4:$W$43,18),"")</f>
        <v>66171.079200290071</v>
      </c>
      <c r="T42" s="79"/>
      <c r="U42" s="79">
        <f>IF(VLOOKUP(CONCATENATE(U$6," ",$D42),'-RÅDATA_KVARTAL-'!$A$4:$W$43,18)&gt;0,VLOOKUP(CONCATENATE(U$6," ",$D42),'-RÅDATA_KVARTAL-'!$A$4:$W$43,18),"")</f>
        <v>67887.252665474574</v>
      </c>
      <c r="V42" s="79"/>
      <c r="W42" s="79">
        <f>IF(VLOOKUP(CONCATENATE(W$6," ",$D42),'-RÅDATA_KVARTAL-'!$A$4:$W$43,18)&gt;0,VLOOKUP(CONCATENATE(W$6," ",$D42),'-RÅDATA_KVARTAL-'!$A$4:$W$43,18),"")</f>
        <v>56487.307639964609</v>
      </c>
      <c r="X42" s="79"/>
      <c r="Y42" s="79">
        <f>IF(VLOOKUP(CONCATENATE(Y$6," ",$D42),'-RÅDATA_KVARTAL-'!$A$4:$W$43,18)&gt;0,VLOOKUP(CONCATENATE(Y$6," ",$D42),'-RÅDATA_KVARTAL-'!$A$4:$W$43,18),"")</f>
        <v>65245.100610189402</v>
      </c>
      <c r="Z42" s="79"/>
      <c r="AA42" s="79">
        <f>IF(VLOOKUP(CONCATENATE(AA$6," ",$D42),'-RÅDATA_KVARTAL-'!$A$4:$W$43,18)&gt;0,VLOOKUP(CONCATENATE(AA$6," ",$D42),'-RÅDATA_KVARTAL-'!$A$4:$W$43,18),"")</f>
        <v>69451.468865365139</v>
      </c>
      <c r="AB42" s="79"/>
      <c r="AC42" s="79">
        <f>IF(VLOOKUP(CONCATENATE(AC$6," ",$D42),'-RÅDATA_KVARTAL-'!$A$4:$W$43,18)&gt;0,VLOOKUP(CONCATENATE(AC$6," ",$D42),'-RÅDATA_KVARTAL-'!$A$4:$W$43,18),"")</f>
        <v>65979.987276034022</v>
      </c>
      <c r="AD42" s="146"/>
      <c r="AE42" s="79">
        <f>IF(VLOOKUP(CONCATENATE(AE$6," ",$D42),'-RÅDATA_KVARTAL-'!$A$4:$W$75,18)&gt;0,VLOOKUP(CONCATENATE(AE$6," ",$D42),'-RÅDATA_KVARTAL-'!$A$4:$W$75,18),"")</f>
        <v>65168.361886737315</v>
      </c>
      <c r="AF42" s="37" t="s">
        <v>169</v>
      </c>
      <c r="AG42" s="33"/>
      <c r="AH42" s="18" t="s">
        <v>39</v>
      </c>
      <c r="AI42" s="25"/>
      <c r="AK42" s="44"/>
    </row>
    <row r="43" spans="2:37" ht="10.5" customHeight="1">
      <c r="B43" s="16">
        <v>3</v>
      </c>
      <c r="C43" s="16"/>
      <c r="D43" s="18" t="s">
        <v>2</v>
      </c>
      <c r="E43" s="39"/>
      <c r="F43" s="35"/>
      <c r="G43" s="39"/>
      <c r="H43" s="35"/>
      <c r="I43" s="39"/>
      <c r="J43" s="35"/>
      <c r="K43" s="79" t="str">
        <f>IF(VLOOKUP(CONCATENATE(K$6," ",$D43),'-RÅDATA_KVARTAL-'!$A$4:$W$43,18)&gt;0,VLOOKUP(CONCATENATE(K$6," ",$D43),'-RÅDATA_KVARTAL-'!$A$4:$W$43,18),"")</f>
        <v/>
      </c>
      <c r="L43" s="79"/>
      <c r="M43" s="79">
        <f>IF(VLOOKUP(CONCATENATE(M$6," ",$D43),'-RÅDATA_KVARTAL-'!$A$4:$W$43,18)&gt;0,VLOOKUP(CONCATENATE(M$6," ",$D43),'-RÅDATA_KVARTAL-'!$A$4:$W$43,18),"")</f>
        <v>59554.306630399697</v>
      </c>
      <c r="N43" s="79"/>
      <c r="O43" s="79">
        <f>IF(VLOOKUP(CONCATENATE(O$6," ",$D43),'-RÅDATA_KVARTAL-'!$A$4:$W$43,18)&gt;0,VLOOKUP(CONCATENATE(O$6," ",$D43),'-RÅDATA_KVARTAL-'!$A$4:$W$43,18),"")</f>
        <v>62628.24480114851</v>
      </c>
      <c r="P43" s="79"/>
      <c r="Q43" s="79">
        <f>IF(VLOOKUP(CONCATENATE(Q$6," ",$D43),'-RÅDATA_KVARTAL-'!$A$4:$W$43,18)&gt;0,VLOOKUP(CONCATENATE(Q$6," ",$D43),'-RÅDATA_KVARTAL-'!$A$4:$W$43,18),"")</f>
        <v>64499.809877088468</v>
      </c>
      <c r="R43" s="79"/>
      <c r="S43" s="79">
        <f>IF(VLOOKUP(CONCATENATE(S$6," ",$D43),'-RÅDATA_KVARTAL-'!$A$4:$W$43,18)&gt;0,VLOOKUP(CONCATENATE(S$6," ",$D43),'-RÅDATA_KVARTAL-'!$A$4:$W$43,18),"")</f>
        <v>67005.121592897471</v>
      </c>
      <c r="T43" s="79"/>
      <c r="U43" s="79">
        <f>IF(VLOOKUP(CONCATENATE(U$6," ",$D43),'-RÅDATA_KVARTAL-'!$A$4:$W$43,18)&gt;0,VLOOKUP(CONCATENATE(U$6," ",$D43),'-RÅDATA_KVARTAL-'!$A$4:$W$43,18),"")</f>
        <v>67924.711244991777</v>
      </c>
      <c r="V43" s="79"/>
      <c r="W43" s="79">
        <f>IF(VLOOKUP(CONCATENATE(W$6," ",$D43),'-RÅDATA_KVARTAL-'!$A$4:$W$43,18)&gt;0,VLOOKUP(CONCATENATE(W$6," ",$D43),'-RÅDATA_KVARTAL-'!$A$4:$W$43,18),"")</f>
        <v>53885.005420094458</v>
      </c>
      <c r="X43" s="79"/>
      <c r="Y43" s="79">
        <f>IF(VLOOKUP(CONCATENATE(Y$6," ",$D43),'-RÅDATA_KVARTAL-'!$A$4:$W$43,18)&gt;0,VLOOKUP(CONCATENATE(Y$6," ",$D43),'-RÅDATA_KVARTAL-'!$A$4:$W$43,18),"")</f>
        <v>68327.849197683507</v>
      </c>
      <c r="Z43" s="79"/>
      <c r="AA43" s="79">
        <f>IF(VLOOKUP(CONCATENATE(AA$6," ",$D43),'-RÅDATA_KVARTAL-'!$A$4:$W$43,18)&gt;0,VLOOKUP(CONCATENATE(AA$6," ",$D43),'-RÅDATA_KVARTAL-'!$A$4:$W$43,18),"")</f>
        <v>68734.10234880558</v>
      </c>
      <c r="AB43" s="79"/>
      <c r="AC43" s="79">
        <f>IF(VLOOKUP(CONCATENATE(AC$6," ",$D43),'-RÅDATA_KVARTAL-'!$A$4:$W$43,18)&gt;0,VLOOKUP(CONCATENATE(AC$6," ",$D43),'-RÅDATA_KVARTAL-'!$A$4:$W$43,18),"")</f>
        <v>66012.946247581727</v>
      </c>
      <c r="AD43" s="146"/>
      <c r="AE43" s="79">
        <f>IF(VLOOKUP(CONCATENATE(AE$6," ",$D43),'-RÅDATA_KVARTAL-'!$A$4:$W$75,18)&gt;0,VLOOKUP(CONCATENATE(AE$6," ",$D43),'-RÅDATA_KVARTAL-'!$A$4:$W$75,18),"")</f>
        <v>65678.605898627953</v>
      </c>
      <c r="AF43" s="37" t="s">
        <v>169</v>
      </c>
      <c r="AG43" s="33"/>
      <c r="AH43" s="18" t="s">
        <v>40</v>
      </c>
      <c r="AI43" s="25"/>
    </row>
    <row r="44" spans="2:37" ht="10.5" customHeight="1">
      <c r="B44" s="16">
        <v>4</v>
      </c>
      <c r="C44" s="16"/>
      <c r="D44" s="18" t="s">
        <v>3</v>
      </c>
      <c r="E44" s="39"/>
      <c r="F44" s="35"/>
      <c r="G44" s="39"/>
      <c r="H44" s="35"/>
      <c r="I44" s="39"/>
      <c r="J44" s="35"/>
      <c r="K44" s="79">
        <f>IF(VLOOKUP(CONCATENATE(K$6," ",$D44),'-RÅDATA_KVARTAL-'!$A$4:$W$43,18)&gt;0,VLOOKUP(CONCATENATE(K$6," ",$D44),'-RÅDATA_KVARTAL-'!$A$4:$W$43,18),"")</f>
        <v>57874.430708428969</v>
      </c>
      <c r="L44" s="79"/>
      <c r="M44" s="79">
        <f>IF(VLOOKUP(CONCATENATE(M$6," ",$D44),'-RÅDATA_KVARTAL-'!$A$4:$W$43,18)&gt;0,VLOOKUP(CONCATENATE(M$6," ",$D44),'-RÅDATA_KVARTAL-'!$A$4:$W$43,18),"")</f>
        <v>60157.400999999998</v>
      </c>
      <c r="N44" s="79"/>
      <c r="O44" s="79">
        <f>IF(VLOOKUP(CONCATENATE(O$6," ",$D44),'-RÅDATA_KVARTAL-'!$A$4:$W$43,18)&gt;0,VLOOKUP(CONCATENATE(O$6," ",$D44),'-RÅDATA_KVARTAL-'!$A$4:$W$43,18),"")</f>
        <v>63197.764046819648</v>
      </c>
      <c r="P44" s="79"/>
      <c r="Q44" s="79">
        <f>IF(VLOOKUP(CONCATENATE(Q$6," ",$D44),'-RÅDATA_KVARTAL-'!$A$4:$W$43,18)&gt;0,VLOOKUP(CONCATENATE(Q$6," ",$D44),'-RÅDATA_KVARTAL-'!$A$4:$W$43,18),"")</f>
        <v>64944.491239999974</v>
      </c>
      <c r="R44" s="79"/>
      <c r="S44" s="79">
        <f>IF(VLOOKUP(CONCATENATE(S$6," ",$D44),'-RÅDATA_KVARTAL-'!$A$4:$W$43,18)&gt;0,VLOOKUP(CONCATENATE(S$6," ",$D44),'-RÅDATA_KVARTAL-'!$A$4:$W$43,18),"")</f>
        <v>67808.589887383932</v>
      </c>
      <c r="T44" s="79"/>
      <c r="U44" s="79">
        <f>IF(VLOOKUP(CONCATENATE(U$6," ",$D44),'-RÅDATA_KVARTAL-'!$A$4:$W$43,18)&gt;0,VLOOKUP(CONCATENATE(U$6," ",$D44),'-RÅDATA_KVARTAL-'!$A$4:$W$43,18),"")</f>
        <v>65632.261508886659</v>
      </c>
      <c r="V44" s="79"/>
      <c r="W44" s="79">
        <f>IF(VLOOKUP(CONCATENATE(W$6," ",$D44),'-RÅDATA_KVARTAL-'!$A$4:$W$43,18)&gt;0,VLOOKUP(CONCATENATE(W$6," ",$D44),'-RÅDATA_KVARTAL-'!$A$4:$W$43,18),"")</f>
        <v>56466.380578000026</v>
      </c>
      <c r="X44" s="79"/>
      <c r="Y44" s="79">
        <f>IF(VLOOKUP(CONCATENATE(Y$6," ",$D44),'-RÅDATA_KVARTAL-'!$A$4:$W$43,18)&gt;0,VLOOKUP(CONCATENATE(Y$6," ",$D44),'-RÅDATA_KVARTAL-'!$A$4:$W$43,18),"")</f>
        <v>68328.554950970007</v>
      </c>
      <c r="Z44" s="79"/>
      <c r="AA44" s="79">
        <f>IF(VLOOKUP(CONCATENATE(AA$6," ",$D44),'-RÅDATA_KVARTAL-'!$A$4:$W$43,18)&gt;0,VLOOKUP(CONCATENATE(AA$6," ",$D44),'-RÅDATA_KVARTAL-'!$A$4:$W$43,18),"")</f>
        <v>67906.684789368475</v>
      </c>
      <c r="AB44" s="79"/>
      <c r="AC44" s="79">
        <f>IF(VLOOKUP(CONCATENATE(AC$6," ",$D44),'-RÅDATA_KVARTAL-'!$A$4:$W$43,18)&gt;0,VLOOKUP(CONCATENATE(AC$6," ",$D44),'-RÅDATA_KVARTAL-'!$A$4:$W$43,18),"")</f>
        <v>65788.695421429438</v>
      </c>
      <c r="AD44" s="146"/>
      <c r="AE44" s="79">
        <f>IF(VLOOKUP(CONCATENATE(AE$6," ",$D44),'-RÅDATA_KVARTAL-'!$A$4:$W$75,18)&gt;0,VLOOKUP(CONCATENATE(AE$6," ",$D44),'-RÅDATA_KVARTAL-'!$A$4:$W$75,18),"")</f>
        <v>66869.984053426029</v>
      </c>
      <c r="AF44" s="37"/>
      <c r="AG44" s="33"/>
      <c r="AH44" s="18" t="s">
        <v>41</v>
      </c>
      <c r="AI44" s="25"/>
    </row>
    <row r="45" spans="2:37" ht="6" customHeight="1">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52"/>
      <c r="AH45" s="46"/>
      <c r="AI45" s="25"/>
    </row>
    <row r="46" spans="2:37" ht="6" customHeight="1">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33"/>
      <c r="AG46" s="33"/>
      <c r="AH46" s="38"/>
      <c r="AI46" s="25"/>
    </row>
    <row r="47" spans="2:37" s="53" customFormat="1" ht="12.75" customHeight="1">
      <c r="B47" s="237" t="s">
        <v>46</v>
      </c>
      <c r="C47" s="237"/>
      <c r="D47" s="237"/>
      <c r="E47" s="232"/>
      <c r="F47" s="232"/>
      <c r="G47" s="232"/>
      <c r="H47" s="232"/>
      <c r="I47" s="232"/>
      <c r="J47" s="232"/>
      <c r="K47" s="232"/>
      <c r="L47" s="232"/>
      <c r="M47" s="232"/>
      <c r="N47" s="232"/>
      <c r="O47" s="232"/>
      <c r="P47" s="232"/>
      <c r="Q47" s="232"/>
      <c r="R47" s="232"/>
      <c r="S47" s="232"/>
      <c r="T47" s="232"/>
      <c r="U47" s="232"/>
      <c r="V47" s="232"/>
      <c r="W47" s="232"/>
      <c r="X47" s="232"/>
      <c r="Y47" s="232"/>
      <c r="Z47" s="232"/>
      <c r="AA47" s="16"/>
      <c r="AB47" s="16"/>
      <c r="AC47" s="232"/>
      <c r="AD47" s="232"/>
      <c r="AE47" s="232"/>
      <c r="AF47" s="232"/>
      <c r="AG47" s="237" t="s">
        <v>48</v>
      </c>
      <c r="AH47" s="237"/>
      <c r="AI47" s="54"/>
    </row>
    <row r="48" spans="2:37" s="53" customFormat="1" ht="12.75" customHeight="1">
      <c r="B48" s="237" t="s">
        <v>47</v>
      </c>
      <c r="C48" s="237"/>
      <c r="D48" s="237"/>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34"/>
      <c r="AF48" s="134"/>
      <c r="AG48" s="237" t="s">
        <v>49</v>
      </c>
      <c r="AH48" s="237"/>
      <c r="AI48" s="54"/>
    </row>
    <row r="49" spans="2:37" ht="4.5" customHeight="1">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25"/>
    </row>
    <row r="50" spans="2:37" ht="10.5" customHeight="1">
      <c r="B50" s="16">
        <v>5</v>
      </c>
      <c r="C50" s="16"/>
      <c r="D50" s="18" t="s">
        <v>0</v>
      </c>
      <c r="E50" s="39"/>
      <c r="F50" s="40"/>
      <c r="G50" s="39"/>
      <c r="H50" s="40"/>
      <c r="I50" s="39"/>
      <c r="J50" s="40"/>
      <c r="K50" s="79" t="str">
        <f>IF(VLOOKUP(CONCATENATE(K$6," ",$D50),'-RÅDATA_KVARTAL-'!$A$4:$W$43,19)&gt;0,VLOOKUP(CONCATENATE(K$6," ",$D50),'-RÅDATA_KVARTAL-'!$A$4:$W$43,19),"")</f>
        <v/>
      </c>
      <c r="L50" s="79"/>
      <c r="M50" s="79">
        <f>IF(VLOOKUP(CONCATENATE(M$6," ",$D50),'-RÅDATA_KVARTAL-'!$A$4:$W$43,19)&gt;0,VLOOKUP(CONCATENATE(M$6," ",$D50),'-RÅDATA_KVARTAL-'!$A$4:$W$43,19),"")</f>
        <v>20308.160294285819</v>
      </c>
      <c r="N50" s="79"/>
      <c r="O50" s="79">
        <f>IF(VLOOKUP(CONCATENATE(O$6," ",$D50),'-RÅDATA_KVARTAL-'!$A$4:$W$43,19)&gt;0,VLOOKUP(CONCATENATE(O$6," ",$D50),'-RÅDATA_KVARTAL-'!$A$4:$W$43,19),"")</f>
        <v>20982.368407575748</v>
      </c>
      <c r="P50" s="79"/>
      <c r="Q50" s="79">
        <f>IF(VLOOKUP(CONCATENATE(Q$6," ",$D50),'-RÅDATA_KVARTAL-'!$A$4:$W$43,19)&gt;0,VLOOKUP(CONCATENATE(Q$6," ",$D50),'-RÅDATA_KVARTAL-'!$A$4:$W$43,19),"")</f>
        <v>21913.696551142439</v>
      </c>
      <c r="R50" s="79"/>
      <c r="S50" s="79">
        <f>IF(VLOOKUP(CONCATENATE(S$6," ",$D50),'-RÅDATA_KVARTAL-'!$A$4:$W$43,19)&gt;0,VLOOKUP(CONCATENATE(S$6," ",$D50),'-RÅDATA_KVARTAL-'!$A$4:$W$43,19),"")</f>
        <v>22459.851162764426</v>
      </c>
      <c r="T50" s="79"/>
      <c r="U50" s="79">
        <f>IF(VLOOKUP(CONCATENATE(U$6," ",$D50),'-RÅDATA_KVARTAL-'!$A$4:$W$43,19)&gt;0,VLOOKUP(CONCATENATE(U$6," ",$D50),'-RÅDATA_KVARTAL-'!$A$4:$W$43,19),"")</f>
        <v>23500.041866554464</v>
      </c>
      <c r="V50" s="79"/>
      <c r="W50" s="79">
        <f>IF(VLOOKUP(CONCATENATE(W$6," ",$D50),'-RÅDATA_KVARTAL-'!$A$4:$W$43,19)&gt;0,VLOOKUP(CONCATENATE(W$6," ",$D50),'-RÅDATA_KVARTAL-'!$A$4:$W$43,19),"")</f>
        <v>21399.939195581843</v>
      </c>
      <c r="X50" s="79"/>
      <c r="Y50" s="79">
        <f>IF(VLOOKUP(CONCATENATE(Y$6," ",$D50),'-RÅDATA_KVARTAL-'!$A$4:$W$43,19)&gt;0,VLOOKUP(CONCATENATE(Y$6," ",$D50),'-RÅDATA_KVARTAL-'!$A$4:$W$43,19),"")</f>
        <v>21487.215141720713</v>
      </c>
      <c r="Z50" s="79"/>
      <c r="AA50" s="79">
        <f>IF(VLOOKUP(CONCATENATE(AA$6," ",$D50),'-RÅDATA_KVARTAL-'!$A$4:$W$43,19)&gt;0,VLOOKUP(CONCATENATE(AA$6," ",$D50),'-RÅDATA_KVARTAL-'!$A$4:$W$43,19),"")</f>
        <v>23712.524010858393</v>
      </c>
      <c r="AB50" s="79"/>
      <c r="AC50" s="79">
        <f>IF(VLOOKUP(CONCATENATE(AC$6," ",$D50),'-RÅDATA_KVARTAL-'!$A$4:$W$43,19)&gt;0,VLOOKUP(CONCATENATE(AC$6," ",$D50),'-RÅDATA_KVARTAL-'!$A$4:$W$43,19),"")</f>
        <v>22749.171221335419</v>
      </c>
      <c r="AD50" s="146"/>
      <c r="AE50" s="79">
        <f>IF(VLOOKUP(CONCATENATE(AE$6," ",$D50),'-RÅDATA_KVARTAL-'!$A$4:$W$75,19)&gt;0,VLOOKUP(CONCATENATE(AE$6," ",$D50),'-RÅDATA_KVARTAL-'!$A$4:$W$75,19),"")</f>
        <v>21721.611558861976</v>
      </c>
      <c r="AF50" s="37" t="s">
        <v>169</v>
      </c>
      <c r="AG50" s="33"/>
      <c r="AH50" s="18" t="s">
        <v>38</v>
      </c>
      <c r="AI50" s="25"/>
    </row>
    <row r="51" spans="2:37" ht="10.5" customHeight="1">
      <c r="B51" s="16">
        <v>6</v>
      </c>
      <c r="C51" s="16"/>
      <c r="D51" s="18" t="s">
        <v>1</v>
      </c>
      <c r="E51" s="39"/>
      <c r="F51" s="40"/>
      <c r="G51" s="39"/>
      <c r="H51" s="40"/>
      <c r="I51" s="39"/>
      <c r="J51" s="40"/>
      <c r="K51" s="79" t="str">
        <f>IF(VLOOKUP(CONCATENATE(K$6," ",$D51),'-RÅDATA_KVARTAL-'!$A$4:$W$43,19)&gt;0,VLOOKUP(CONCATENATE(K$6," ",$D51),'-RÅDATA_KVARTAL-'!$A$4:$W$43,19),"")</f>
        <v/>
      </c>
      <c r="L51" s="79"/>
      <c r="M51" s="79">
        <f>IF(VLOOKUP(CONCATENATE(M$6," ",$D51),'-RÅDATA_KVARTAL-'!$A$4:$W$43,19)&gt;0,VLOOKUP(CONCATENATE(M$6," ",$D51),'-RÅDATA_KVARTAL-'!$A$4:$W$43,19),"")</f>
        <v>20530.203132994779</v>
      </c>
      <c r="N51" s="79"/>
      <c r="O51" s="79">
        <f>IF(VLOOKUP(CONCATENATE(O$6," ",$D51),'-RÅDATA_KVARTAL-'!$A$4:$W$43,19)&gt;0,VLOOKUP(CONCATENATE(O$6," ",$D51),'-RÅDATA_KVARTAL-'!$A$4:$W$43,19),"")</f>
        <v>21338.244840525382</v>
      </c>
      <c r="P51" s="79"/>
      <c r="Q51" s="79">
        <f>IF(VLOOKUP(CONCATENATE(Q$6," ",$D51),'-RÅDATA_KVARTAL-'!$A$4:$W$43,19)&gt;0,VLOOKUP(CONCATENATE(Q$6," ",$D51),'-RÅDATA_KVARTAL-'!$A$4:$W$43,19),"")</f>
        <v>21871.89033101279</v>
      </c>
      <c r="R51" s="79"/>
      <c r="S51" s="79">
        <f>IF(VLOOKUP(CONCATENATE(S$6," ",$D51),'-RÅDATA_KVARTAL-'!$A$4:$W$43,19)&gt;0,VLOOKUP(CONCATENATE(S$6," ",$D51),'-RÅDATA_KVARTAL-'!$A$4:$W$43,19),"")</f>
        <v>22708.807771070773</v>
      </c>
      <c r="T51" s="79"/>
      <c r="U51" s="79">
        <f>IF(VLOOKUP(CONCATENATE(U$6," ",$D51),'-RÅDATA_KVARTAL-'!$A$4:$W$43,19)&gt;0,VLOOKUP(CONCATENATE(U$6," ",$D51),'-RÅDATA_KVARTAL-'!$A$4:$W$43,19),"")</f>
        <v>23740.67913520943</v>
      </c>
      <c r="V51" s="79"/>
      <c r="W51" s="79">
        <f>IF(VLOOKUP(CONCATENATE(W$6," ",$D51),'-RÅDATA_KVARTAL-'!$A$4:$W$43,19)&gt;0,VLOOKUP(CONCATENATE(W$6," ",$D51),'-RÅDATA_KVARTAL-'!$A$4:$W$43,19),"")</f>
        <v>20234.934390647173</v>
      </c>
      <c r="X51" s="79"/>
      <c r="Y51" s="79">
        <f>IF(VLOOKUP(CONCATENATE(Y$6," ",$D51),'-RÅDATA_KVARTAL-'!$A$4:$W$43,19)&gt;0,VLOOKUP(CONCATENATE(Y$6," ",$D51),'-RÅDATA_KVARTAL-'!$A$4:$W$43,19),"")</f>
        <v>22592.097614191396</v>
      </c>
      <c r="Z51" s="79"/>
      <c r="AA51" s="79">
        <f>IF(VLOOKUP(CONCATENATE(AA$6," ",$D51),'-RÅDATA_KVARTAL-'!$A$4:$W$43,19)&gt;0,VLOOKUP(CONCATENATE(AA$6," ",$D51),'-RÅDATA_KVARTAL-'!$A$4:$W$43,19),"")</f>
        <v>23635.93158375199</v>
      </c>
      <c r="AB51" s="79"/>
      <c r="AC51" s="79">
        <f>IF(VLOOKUP(CONCATENATE(AC$6," ",$D51),'-RÅDATA_KVARTAL-'!$A$4:$W$43,19)&gt;0,VLOOKUP(CONCATENATE(AC$6," ",$D51),'-RÅDATA_KVARTAL-'!$A$4:$W$43,19),"")</f>
        <v>22269.326987500885</v>
      </c>
      <c r="AD51" s="146"/>
      <c r="AE51" s="79">
        <f>IF(VLOOKUP(CONCATENATE(AE$6," ",$D51),'-RÅDATA_KVARTAL-'!$A$4:$W$75,19)&gt;0,VLOOKUP(CONCATENATE(AE$6," ",$D51),'-RÅDATA_KVARTAL-'!$A$4:$W$75,19),"")</f>
        <v>21586.139697465522</v>
      </c>
      <c r="AF51" s="37" t="s">
        <v>169</v>
      </c>
      <c r="AG51" s="33"/>
      <c r="AH51" s="18" t="s">
        <v>39</v>
      </c>
      <c r="AI51" s="25"/>
      <c r="AK51" s="44"/>
    </row>
    <row r="52" spans="2:37" ht="10.5" customHeight="1">
      <c r="B52" s="16">
        <v>7</v>
      </c>
      <c r="C52" s="16"/>
      <c r="D52" s="18" t="s">
        <v>2</v>
      </c>
      <c r="E52" s="39"/>
      <c r="F52" s="35"/>
      <c r="G52" s="39"/>
      <c r="H52" s="35"/>
      <c r="I52" s="39"/>
      <c r="J52" s="35"/>
      <c r="K52" s="79" t="str">
        <f>IF(VLOOKUP(CONCATENATE(K$6," ",$D52),'-RÅDATA_KVARTAL-'!$A$4:$W$43,19)&gt;0,VLOOKUP(CONCATENATE(K$6," ",$D52),'-RÅDATA_KVARTAL-'!$A$4:$W$43,19),"")</f>
        <v/>
      </c>
      <c r="L52" s="79"/>
      <c r="M52" s="79">
        <f>IF(VLOOKUP(CONCATENATE(M$6," ",$D52),'-RÅDATA_KVARTAL-'!$A$4:$W$43,19)&gt;0,VLOOKUP(CONCATENATE(M$6," ",$D52),'-RÅDATA_KVARTAL-'!$A$4:$W$43,19),"")</f>
        <v>20624.51125980798</v>
      </c>
      <c r="N52" s="79"/>
      <c r="O52" s="79">
        <f>IF(VLOOKUP(CONCATENATE(O$6," ",$D52),'-RÅDATA_KVARTAL-'!$A$4:$W$43,19)&gt;0,VLOOKUP(CONCATENATE(O$6," ",$D52),'-RÅDATA_KVARTAL-'!$A$4:$W$43,19),"")</f>
        <v>21653.904128020193</v>
      </c>
      <c r="P52" s="79"/>
      <c r="Q52" s="79">
        <f>IF(VLOOKUP(CONCATENATE(Q$6," ",$D52),'-RÅDATA_KVARTAL-'!$A$4:$W$43,19)&gt;0,VLOOKUP(CONCATENATE(Q$6," ",$D52),'-RÅDATA_KVARTAL-'!$A$4:$W$43,19),"")</f>
        <v>22025.39292474158</v>
      </c>
      <c r="R52" s="79"/>
      <c r="S52" s="79">
        <f>IF(VLOOKUP(CONCATENATE(S$6," ",$D52),'-RÅDATA_KVARTAL-'!$A$4:$W$43,19)&gt;0,VLOOKUP(CONCATENATE(S$6," ",$D52),'-RÅDATA_KVARTAL-'!$A$4:$W$43,19),"")</f>
        <v>22833.551400657299</v>
      </c>
      <c r="T52" s="79"/>
      <c r="U52" s="79">
        <f>IF(VLOOKUP(CONCATENATE(U$6," ",$D52),'-RÅDATA_KVARTAL-'!$A$4:$W$43,19)&gt;0,VLOOKUP(CONCATENATE(U$6," ",$D52),'-RÅDATA_KVARTAL-'!$A$4:$W$43,19),"")</f>
        <v>23919.400938078681</v>
      </c>
      <c r="V52" s="79"/>
      <c r="W52" s="79">
        <f>IF(VLOOKUP(CONCATENATE(W$6," ",$D52),'-RÅDATA_KVARTAL-'!$A$4:$W$43,19)&gt;0,VLOOKUP(CONCATENATE(W$6," ",$D52),'-RÅDATA_KVARTAL-'!$A$4:$W$43,19),"")</f>
        <v>19531.124253635469</v>
      </c>
      <c r="X52" s="79"/>
      <c r="Y52" s="79">
        <f>IF(VLOOKUP(CONCATENATE(Y$6," ",$D52),'-RÅDATA_KVARTAL-'!$A$4:$W$43,19)&gt;0,VLOOKUP(CONCATENATE(Y$6," ",$D52),'-RÅDATA_KVARTAL-'!$A$4:$W$43,19),"")</f>
        <v>23384.267353287763</v>
      </c>
      <c r="Z52" s="79"/>
      <c r="AA52" s="79">
        <f>IF(VLOOKUP(CONCATENATE(AA$6," ",$D52),'-RÅDATA_KVARTAL-'!$A$4:$W$43,19)&gt;0,VLOOKUP(CONCATENATE(AA$6," ",$D52),'-RÅDATA_KVARTAL-'!$A$4:$W$43,19),"")</f>
        <v>23335.930923655673</v>
      </c>
      <c r="AB52" s="79"/>
      <c r="AC52" s="79">
        <f>IF(VLOOKUP(CONCATENATE(AC$6," ",$D52),'-RÅDATA_KVARTAL-'!$A$4:$W$43,19)&gt;0,VLOOKUP(CONCATENATE(AC$6," ",$D52),'-RÅDATA_KVARTAL-'!$A$4:$W$43,19),"")</f>
        <v>22190.779948639331</v>
      </c>
      <c r="AD52" s="146"/>
      <c r="AE52" s="79">
        <f>IF(VLOOKUP(CONCATENATE(AE$6," ",$D52),'-RÅDATA_KVARTAL-'!$A$4:$W$75,19)&gt;0,VLOOKUP(CONCATENATE(AE$6," ",$D52),'-RÅDATA_KVARTAL-'!$A$4:$W$75,19),"")</f>
        <v>21471.526821394174</v>
      </c>
      <c r="AF52" s="37" t="s">
        <v>169</v>
      </c>
      <c r="AG52" s="33"/>
      <c r="AH52" s="18" t="s">
        <v>40</v>
      </c>
      <c r="AI52" s="25"/>
    </row>
    <row r="53" spans="2:37" ht="10.5" customHeight="1">
      <c r="B53" s="16">
        <v>8</v>
      </c>
      <c r="C53" s="16"/>
      <c r="D53" s="18" t="s">
        <v>3</v>
      </c>
      <c r="E53" s="39"/>
      <c r="F53" s="35"/>
      <c r="G53" s="39"/>
      <c r="H53" s="35"/>
      <c r="I53" s="39"/>
      <c r="J53" s="35"/>
      <c r="K53" s="79">
        <f>IF(VLOOKUP(CONCATENATE(K$6," ",$D53),'-RÅDATA_KVARTAL-'!$A$4:$W$43,19)&gt;0,VLOOKUP(CONCATENATE(K$6," ",$D53),'-RÅDATA_KVARTAL-'!$A$4:$W$43,19),"")</f>
        <v>20170.333143398446</v>
      </c>
      <c r="L53" s="79"/>
      <c r="M53" s="79">
        <f>IF(VLOOKUP(CONCATENATE(M$6," ",$D53),'-RÅDATA_KVARTAL-'!$A$4:$W$43,19)&gt;0,VLOOKUP(CONCATENATE(M$6," ",$D53),'-RÅDATA_KVARTAL-'!$A$4:$W$43,19),"")</f>
        <v>20856.236777999999</v>
      </c>
      <c r="N53" s="79"/>
      <c r="O53" s="79">
        <f>IF(VLOOKUP(CONCATENATE(O$6," ",$D53),'-RÅDATA_KVARTAL-'!$A$4:$W$43,19)&gt;0,VLOOKUP(CONCATENATE(O$6," ",$D53),'-RÅDATA_KVARTAL-'!$A$4:$W$43,19),"")</f>
        <v>21674.800475774104</v>
      </c>
      <c r="P53" s="79"/>
      <c r="Q53" s="79">
        <f>IF(VLOOKUP(CONCATENATE(Q$6," ",$D53),'-RÅDATA_KVARTAL-'!$A$4:$W$43,19)&gt;0,VLOOKUP(CONCATENATE(Q$6," ",$D53),'-RÅDATA_KVARTAL-'!$A$4:$W$43,19),"")</f>
        <v>22271.418729099212</v>
      </c>
      <c r="R53" s="79"/>
      <c r="S53" s="79">
        <f>IF(VLOOKUP(CONCATENATE(S$6," ",$D53),'-RÅDATA_KVARTAL-'!$A$4:$W$43,19)&gt;0,VLOOKUP(CONCATENATE(S$6," ",$D53),'-RÅDATA_KVARTAL-'!$A$4:$W$43,19),"")</f>
        <v>23250.307624429523</v>
      </c>
      <c r="T53" s="79"/>
      <c r="U53" s="79">
        <f>IF(VLOOKUP(CONCATENATE(U$6," ",$D53),'-RÅDATA_KVARTAL-'!$A$4:$W$43,19)&gt;0,VLOOKUP(CONCATENATE(U$6," ",$D53),'-RÅDATA_KVARTAL-'!$A$4:$W$43,19),"")</f>
        <v>22923.772284206636</v>
      </c>
      <c r="V53" s="79"/>
      <c r="W53" s="79">
        <f>IF(VLOOKUP(CONCATENATE(W$6," ",$D53),'-RÅDATA_KVARTAL-'!$A$4:$W$43,19)&gt;0,VLOOKUP(CONCATENATE(W$6," ",$D53),'-RÅDATA_KVARTAL-'!$A$4:$W$43,19),"")</f>
        <v>20388.782683416583</v>
      </c>
      <c r="X53" s="79"/>
      <c r="Y53" s="79">
        <f>IF(VLOOKUP(CONCATENATE(Y$6," ",$D53),'-RÅDATA_KVARTAL-'!$A$4:$W$43,19)&gt;0,VLOOKUP(CONCATENATE(Y$6," ",$D53),'-RÅDATA_KVARTAL-'!$A$4:$W$43,19),"")</f>
        <v>23463.779546497331</v>
      </c>
      <c r="Z53" s="79"/>
      <c r="AA53" s="79">
        <f>IF(VLOOKUP(CONCATENATE(AA$6," ",$D53),'-RÅDATA_KVARTAL-'!$A$4:$W$43,19)&gt;0,VLOOKUP(CONCATENATE(AA$6," ",$D53),'-RÅDATA_KVARTAL-'!$A$4:$W$43,19),"")</f>
        <v>22864.313674349498</v>
      </c>
      <c r="AB53" s="79"/>
      <c r="AC53" s="79">
        <f>IF(VLOOKUP(CONCATENATE(AC$6," ",$D53),'-RÅDATA_KVARTAL-'!$A$4:$W$43,19)&gt;0,VLOOKUP(CONCATENATE(AC$6," ",$D53),'-RÅDATA_KVARTAL-'!$A$4:$W$43,19),"")</f>
        <v>22042.639650754365</v>
      </c>
      <c r="AD53" s="146"/>
      <c r="AE53" s="79">
        <f>IF(VLOOKUP(CONCATENATE(AE$6," ",$D53),'-RÅDATA_KVARTAL-'!$A$4:$W$75,19)&gt;0,VLOOKUP(CONCATENATE(AE$6," ",$D53),'-RÅDATA_KVARTAL-'!$A$4:$W$75,19),"")</f>
        <v>21728.915987715802</v>
      </c>
      <c r="AF53" s="37"/>
      <c r="AG53" s="33"/>
      <c r="AH53" s="18" t="s">
        <v>41</v>
      </c>
      <c r="AI53" s="25"/>
    </row>
    <row r="54" spans="2:37" ht="6" customHeight="1">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31"/>
      <c r="AH54" s="58"/>
      <c r="AI54" s="25"/>
    </row>
    <row r="55" spans="2:37">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row>
    <row r="56" spans="2:37">
      <c r="B56" s="185" t="s">
        <v>243</v>
      </c>
      <c r="C56" s="25"/>
      <c r="D56" s="25"/>
      <c r="E56" s="25"/>
      <c r="F56" s="25"/>
      <c r="G56" s="25"/>
      <c r="H56" s="25"/>
      <c r="I56" s="25"/>
      <c r="J56" s="25"/>
      <c r="K56" s="25"/>
      <c r="L56" s="25"/>
      <c r="M56" s="25"/>
      <c r="N56" s="25"/>
      <c r="O56" s="25"/>
      <c r="P56" s="25"/>
      <c r="Q56" s="25"/>
      <c r="R56" s="25"/>
      <c r="S56" s="25"/>
      <c r="T56" s="25"/>
      <c r="U56" s="25"/>
    </row>
    <row r="57" spans="2:37">
      <c r="B57" s="74" t="s">
        <v>244</v>
      </c>
      <c r="C57" s="25"/>
      <c r="D57" s="25"/>
      <c r="E57" s="25"/>
      <c r="F57" s="25"/>
      <c r="G57" s="25"/>
      <c r="H57" s="25"/>
      <c r="I57" s="25"/>
      <c r="J57" s="25"/>
      <c r="K57" s="25"/>
      <c r="L57" s="25"/>
      <c r="M57" s="25"/>
      <c r="N57" s="25"/>
      <c r="O57" s="25"/>
      <c r="P57" s="25"/>
      <c r="Q57" s="25"/>
      <c r="R57" s="25"/>
      <c r="S57" s="25"/>
      <c r="T57" s="25"/>
      <c r="U57" s="25"/>
    </row>
  </sheetData>
  <mergeCells count="46">
    <mergeCell ref="W17:X17"/>
    <mergeCell ref="Y17:Z17"/>
    <mergeCell ref="AC17:AD17"/>
    <mergeCell ref="O17:P17"/>
    <mergeCell ref="Q17:R17"/>
    <mergeCell ref="AG17:AH17"/>
    <mergeCell ref="AG6:AH6"/>
    <mergeCell ref="B7:D7"/>
    <mergeCell ref="S17:T17"/>
    <mergeCell ref="AE17:AF17"/>
    <mergeCell ref="B6:D6"/>
    <mergeCell ref="E6:F6"/>
    <mergeCell ref="G6:H6"/>
    <mergeCell ref="I6:J6"/>
    <mergeCell ref="B17:D17"/>
    <mergeCell ref="E17:F17"/>
    <mergeCell ref="G17:H17"/>
    <mergeCell ref="I17:J17"/>
    <mergeCell ref="K17:L17"/>
    <mergeCell ref="M17:N17"/>
    <mergeCell ref="U17:V17"/>
    <mergeCell ref="B18:D18"/>
    <mergeCell ref="AG18:AH18"/>
    <mergeCell ref="B48:D48"/>
    <mergeCell ref="AG48:AH48"/>
    <mergeCell ref="B38:D38"/>
    <mergeCell ref="E38:F38"/>
    <mergeCell ref="G38:H38"/>
    <mergeCell ref="I38:J38"/>
    <mergeCell ref="AG38:AH38"/>
    <mergeCell ref="B47:D47"/>
    <mergeCell ref="E47:F47"/>
    <mergeCell ref="G47:H47"/>
    <mergeCell ref="I47:J47"/>
    <mergeCell ref="K47:L47"/>
    <mergeCell ref="M47:N47"/>
    <mergeCell ref="O47:P47"/>
    <mergeCell ref="AC47:AD47"/>
    <mergeCell ref="AG47:AH47"/>
    <mergeCell ref="Q47:R47"/>
    <mergeCell ref="B39:D39"/>
    <mergeCell ref="S47:T47"/>
    <mergeCell ref="U47:V47"/>
    <mergeCell ref="W47:X47"/>
    <mergeCell ref="Y47:Z47"/>
    <mergeCell ref="AE47:AF47"/>
  </mergeCells>
  <pageMargins left="0.70866141732283472" right="0.70866141732283472" top="0.74803149606299213" bottom="0.74803149606299213" header="0.31496062992125984" footer="0.31496062992125984"/>
  <pageSetup paperSize="9" scale="83" orientation="landscape" r:id="rId1"/>
  <drawing r:id="rId2"/>
  <legacyDrawing r:id="rId3"/>
</worksheet>
</file>

<file path=xl/worksheets/sheet9.xml><?xml version="1.0" encoding="utf-8"?>
<worksheet xmlns="http://schemas.openxmlformats.org/spreadsheetml/2006/main" xmlns:r="http://schemas.openxmlformats.org/officeDocument/2006/relationships">
  <sheetPr>
    <pageSetUpPr fitToPage="1"/>
  </sheetPr>
  <dimension ref="B1:AK57"/>
  <sheetViews>
    <sheetView workbookViewId="0"/>
  </sheetViews>
  <sheetFormatPr defaultRowHeight="14.25" outlineLevelCol="1"/>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customWidth="1" collapsed="1"/>
    <col min="22" max="22" width="1.5" style="21" customWidth="1"/>
    <col min="23" max="23" width="6.6640625" style="21" customWidth="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1" style="21" customWidth="1"/>
    <col min="34" max="34" width="50.5" style="21" customWidth="1"/>
    <col min="35" max="16384" width="9.33203125" style="21"/>
  </cols>
  <sheetData>
    <row r="1" spans="2:37">
      <c r="B1" s="22" t="s">
        <v>150</v>
      </c>
      <c r="C1" s="22"/>
      <c r="D1" s="23"/>
      <c r="E1" s="23"/>
      <c r="F1" s="23"/>
      <c r="G1" s="23"/>
      <c r="H1" s="23"/>
      <c r="I1" s="23"/>
      <c r="J1" s="23"/>
      <c r="K1" s="23"/>
      <c r="L1" s="23"/>
      <c r="M1" s="23"/>
      <c r="N1" s="23"/>
      <c r="O1" s="23"/>
      <c r="P1" s="23"/>
      <c r="Q1" s="23"/>
      <c r="R1" s="23"/>
    </row>
    <row r="2" spans="2:37">
      <c r="B2" s="184" t="s">
        <v>175</v>
      </c>
      <c r="C2" s="22"/>
      <c r="D2" s="23"/>
      <c r="E2" s="23"/>
      <c r="F2" s="23"/>
      <c r="G2" s="23"/>
      <c r="H2" s="23"/>
      <c r="I2" s="23"/>
      <c r="J2" s="23"/>
      <c r="K2" s="23"/>
      <c r="L2" s="23"/>
      <c r="M2" s="23"/>
      <c r="N2" s="23"/>
      <c r="O2" s="23"/>
      <c r="P2" s="23"/>
      <c r="Q2" s="23"/>
      <c r="R2" s="23"/>
    </row>
    <row r="3" spans="2:37" ht="6" customHeight="1">
      <c r="B3" s="23"/>
      <c r="C3" s="23"/>
      <c r="D3" s="23"/>
      <c r="E3" s="23"/>
      <c r="F3" s="23"/>
      <c r="G3" s="23"/>
      <c r="H3" s="23"/>
      <c r="I3" s="23"/>
      <c r="J3" s="23"/>
      <c r="K3" s="23"/>
      <c r="L3" s="23"/>
      <c r="M3" s="23"/>
      <c r="N3" s="23"/>
      <c r="O3" s="23"/>
      <c r="P3" s="23"/>
      <c r="Q3" s="23"/>
      <c r="R3" s="23"/>
    </row>
    <row r="4" spans="2:37" ht="6" customHeight="1">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row>
    <row r="5" spans="2:37" ht="6" customHeight="1">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row>
    <row r="6" spans="2:37" ht="12.75" customHeight="1">
      <c r="B6" s="237" t="s">
        <v>42</v>
      </c>
      <c r="C6" s="237"/>
      <c r="D6" s="237"/>
      <c r="E6" s="240">
        <v>2000</v>
      </c>
      <c r="F6" s="241"/>
      <c r="G6" s="240">
        <v>2001</v>
      </c>
      <c r="H6" s="241"/>
      <c r="I6" s="240">
        <v>2002</v>
      </c>
      <c r="J6" s="241"/>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43">
        <v>2013</v>
      </c>
      <c r="AF6" s="24"/>
      <c r="AG6" s="237" t="s">
        <v>45</v>
      </c>
      <c r="AH6" s="237"/>
      <c r="AI6" s="25"/>
    </row>
    <row r="7" spans="2:37" ht="12.75" customHeight="1">
      <c r="B7" s="242" t="s">
        <v>43</v>
      </c>
      <c r="C7" s="242"/>
      <c r="D7" s="242" t="s">
        <v>43</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28"/>
      <c r="AH7" s="28" t="s">
        <v>44</v>
      </c>
      <c r="AI7" s="25"/>
    </row>
    <row r="8" spans="2:37" ht="6" customHeight="1">
      <c r="B8" s="18"/>
      <c r="C8" s="18"/>
      <c r="D8" s="18"/>
      <c r="E8" s="18"/>
      <c r="F8" s="18"/>
      <c r="G8" s="18"/>
      <c r="H8" s="18"/>
      <c r="I8" s="18"/>
      <c r="J8" s="18"/>
      <c r="K8" s="156"/>
      <c r="L8" s="156"/>
      <c r="M8" s="156"/>
      <c r="N8" s="156"/>
      <c r="O8" s="156"/>
      <c r="P8" s="156"/>
      <c r="Q8" s="156"/>
      <c r="R8" s="156"/>
      <c r="S8" s="156"/>
      <c r="T8" s="156"/>
      <c r="U8" s="156"/>
      <c r="V8" s="156"/>
      <c r="W8" s="156"/>
      <c r="X8" s="156"/>
      <c r="Y8" s="156"/>
      <c r="Z8" s="156"/>
      <c r="AA8" s="156"/>
      <c r="AB8" s="156"/>
      <c r="AC8" s="156"/>
      <c r="AD8" s="156"/>
      <c r="AE8" s="156"/>
      <c r="AF8" s="18"/>
      <c r="AG8" s="18"/>
      <c r="AH8" s="18"/>
      <c r="AI8" s="25"/>
    </row>
    <row r="9" spans="2:37" ht="10.5" customHeight="1">
      <c r="B9" s="65">
        <v>1</v>
      </c>
      <c r="C9" s="66"/>
      <c r="D9" s="18" t="s">
        <v>0</v>
      </c>
      <c r="E9" s="39"/>
      <c r="F9" s="40"/>
      <c r="G9" s="39"/>
      <c r="H9" s="40"/>
      <c r="I9" s="39"/>
      <c r="J9" s="40"/>
      <c r="K9" s="79">
        <f>IF(VLOOKUP(CONCATENATE(K$6," ",$D9),'-RÅDATA_KVARTAL-'!$A$4:$W$43,6)&gt;0,VLOOKUP(CONCATENATE(K$6," ",$D9),'-RÅDATA_KVARTAL-'!$A$4:$W$43,6),"")</f>
        <v>8445.7959127264712</v>
      </c>
      <c r="L9" s="79"/>
      <c r="M9" s="79">
        <f>IF(VLOOKUP(CONCATENATE(M$6," ",$D9),'-RÅDATA_KVARTAL-'!$A$4:$W$43,6)&gt;0,VLOOKUP(CONCATENATE(M$6," ",$D9),'-RÅDATA_KVARTAL-'!$A$4:$W$43,6),"")</f>
        <v>8528.900291666665</v>
      </c>
      <c r="N9" s="79"/>
      <c r="O9" s="79">
        <f>IF(VLOOKUP(CONCATENATE(O$6," ",$D9),'-RÅDATA_KVARTAL-'!$A$4:$W$43,6)&gt;0,VLOOKUP(CONCATENATE(O$6," ",$D9),'-RÅDATA_KVARTAL-'!$A$4:$W$43,6),"")</f>
        <v>8470.0269377409713</v>
      </c>
      <c r="P9" s="79"/>
      <c r="Q9" s="79">
        <f>IF(VLOOKUP(CONCATENATE(Q$6," ",$D9),'-RÅDATA_KVARTAL-'!$A$4:$W$43,6)&gt;0,VLOOKUP(CONCATENATE(Q$6," ",$D9),'-RÅDATA_KVARTAL-'!$A$4:$W$43,6),"")</f>
        <v>9201.0296211949317</v>
      </c>
      <c r="R9" s="79"/>
      <c r="S9" s="79">
        <f>IF(VLOOKUP(CONCATENATE(S$6," ",$D9),'-RÅDATA_KVARTAL-'!$A$4:$W$43,6)&gt;0,VLOOKUP(CONCATENATE(S$6," ",$D9),'-RÅDATA_KVARTAL-'!$A$4:$W$43,6),"")</f>
        <v>9628.4457130247101</v>
      </c>
      <c r="T9" s="79"/>
      <c r="U9" s="79">
        <f>IF(VLOOKUP(CONCATENATE(U$6," ",$D9),'-RÅDATA_KVARTAL-'!$A$4:$W$43,6)&gt;0,VLOOKUP(CONCATENATE(U$6," ",$D9),'-RÅDATA_KVARTAL-'!$A$4:$W$43,6),"")</f>
        <v>10040.865729512891</v>
      </c>
      <c r="V9" s="79"/>
      <c r="W9" s="176">
        <f>IF(VLOOKUP(CONCATENATE(W$6," ",$D9),'-RÅDATA_KVARTAL-'!$A$4:$W$43,6)&gt;0,VLOOKUP(CONCATENATE(W$6," ",$D9),'-RÅDATA_KVARTAL-'!$A$4:$W$43,6),"")</f>
        <v>8182.7107826256488</v>
      </c>
      <c r="X9" s="80"/>
      <c r="Y9" s="79">
        <f>IF(VLOOKUP(CONCATENATE(Y$6," ",$D9),'-RÅDATA_KVARTAL-'!$A$4:$W$43,6)&gt;0,VLOOKUP(CONCATENATE(Y$6," ",$D9),'-RÅDATA_KVARTAL-'!$A$4:$W$43,6),"")</f>
        <v>9066.7017845245573</v>
      </c>
      <c r="Z9" s="79"/>
      <c r="AA9" s="79">
        <f>IF(VLOOKUP(CONCATENATE(AA$6," ",$D9),'-RÅDATA_KVARTAL-'!$A$4:$W$43,6)&gt;0,VLOOKUP(CONCATENATE(AA$6," ",$D9),'-RÅDATA_KVARTAL-'!$A$4:$W$43,6),"")</f>
        <v>10049.668193770856</v>
      </c>
      <c r="AB9" s="79"/>
      <c r="AC9" s="79">
        <f>IF(VLOOKUP(CONCATENATE(AC$6," ",$D9),'-RÅDATA_KVARTAL-'!$A$4:$W$43,6)&gt;0,VLOOKUP(CONCATENATE(AC$6," ",$D9),'-RÅDATA_KVARTAL-'!$A$4:$W$43,6),"")</f>
        <v>9766.2449809098525</v>
      </c>
      <c r="AD9" s="153"/>
      <c r="AE9" s="79">
        <f>IF(VLOOKUP(CONCATENATE(AE$6," ",$D9),'-RÅDATA_KVARTAL-'!$A$4:$W$75,6)&gt;0,VLOOKUP(CONCATENATE(AE$6," ",$D9),'-RÅDATA_KVARTAL-'!$A$4:$W$75,6),"")</f>
        <v>9377.9646116278745</v>
      </c>
      <c r="AF9" s="37" t="s">
        <v>169</v>
      </c>
      <c r="AG9" s="33"/>
      <c r="AH9" s="18" t="s">
        <v>38</v>
      </c>
      <c r="AI9" s="25"/>
    </row>
    <row r="10" spans="2:37" ht="10.5" customHeight="1">
      <c r="B10" s="65">
        <v>2</v>
      </c>
      <c r="C10" s="65"/>
      <c r="D10" s="18" t="s">
        <v>1</v>
      </c>
      <c r="E10" s="39"/>
      <c r="F10" s="40"/>
      <c r="G10" s="39"/>
      <c r="H10" s="40"/>
      <c r="I10" s="39"/>
      <c r="J10" s="40"/>
      <c r="K10" s="79">
        <f>IF(VLOOKUP(CONCATENATE(K$6," ",$D10),'-RÅDATA_KVARTAL-'!$A$4:$W$43,6)&gt;0,VLOOKUP(CONCATENATE(K$6," ",$D10),'-RÅDATA_KVARTAL-'!$A$4:$W$43,6),"")</f>
        <v>8181.8548434538161</v>
      </c>
      <c r="L10" s="79"/>
      <c r="M10" s="79">
        <f>IF(VLOOKUP(CONCATENATE(M$6," ",$D10),'-RÅDATA_KVARTAL-'!$A$4:$W$43,6)&gt;0,VLOOKUP(CONCATENATE(M$6," ",$D10),'-RÅDATA_KVARTAL-'!$A$4:$W$43,6),"")</f>
        <v>8372.0458583333311</v>
      </c>
      <c r="N10" s="79"/>
      <c r="O10" s="79">
        <f>IF(VLOOKUP(CONCATENATE(O$6," ",$D10),'-RÅDATA_KVARTAL-'!$A$4:$W$43,6)&gt;0,VLOOKUP(CONCATENATE(O$6," ",$D10),'-RÅDATA_KVARTAL-'!$A$4:$W$43,6),"")</f>
        <v>9184.6366107385511</v>
      </c>
      <c r="P10" s="79"/>
      <c r="Q10" s="79">
        <f>IF(VLOOKUP(CONCATENATE(Q$6," ",$D10),'-RÅDATA_KVARTAL-'!$A$4:$W$43,6)&gt;0,VLOOKUP(CONCATENATE(Q$6," ",$D10),'-RÅDATA_KVARTAL-'!$A$4:$W$43,6),"")</f>
        <v>9209.4577475231672</v>
      </c>
      <c r="R10" s="79"/>
      <c r="S10" s="79">
        <f>IF(VLOOKUP(CONCATENATE(S$6," ",$D10),'-RÅDATA_KVARTAL-'!$A$4:$W$43,6)&gt;0,VLOOKUP(CONCATENATE(S$6," ",$D10),'-RÅDATA_KVARTAL-'!$A$4:$W$43,6),"")</f>
        <v>9647.5646099834776</v>
      </c>
      <c r="T10" s="79"/>
      <c r="U10" s="79">
        <f>IF(VLOOKUP(CONCATENATE(U$6," ",$D10),'-RÅDATA_KVARTAL-'!$A$4:$W$43,6)&gt;0,VLOOKUP(CONCATENATE(U$6," ",$D10),'-RÅDATA_KVARTAL-'!$A$4:$W$43,6),"")</f>
        <v>9938.0600226268652</v>
      </c>
      <c r="V10" s="79"/>
      <c r="W10" s="176">
        <f>IF(VLOOKUP(CONCATENATE(W$6," ",$D10),'-RÅDATA_KVARTAL-'!$A$4:$W$43,6)&gt;0,VLOOKUP(CONCATENATE(W$6," ",$D10),'-RÅDATA_KVARTAL-'!$A$4:$W$43,6),"")</f>
        <v>8588.9032777382909</v>
      </c>
      <c r="X10" s="80"/>
      <c r="Y10" s="79">
        <f>IF(VLOOKUP(CONCATENATE(Y$6," ",$D10),'-RÅDATA_KVARTAL-'!$A$4:$W$43,6)&gt;0,VLOOKUP(CONCATENATE(Y$6," ",$D10),'-RÅDATA_KVARTAL-'!$A$4:$W$43,6),"")</f>
        <v>9785.9704858416026</v>
      </c>
      <c r="Z10" s="79"/>
      <c r="AA10" s="79">
        <f>IF(VLOOKUP(CONCATENATE(AA$6," ",$D10),'-RÅDATA_KVARTAL-'!$A$4:$W$43,6)&gt;0,VLOOKUP(CONCATENATE(AA$6," ",$D10),'-RÅDATA_KVARTAL-'!$A$4:$W$43,6),"")</f>
        <v>10131.665990990428</v>
      </c>
      <c r="AB10" s="79"/>
      <c r="AC10" s="79">
        <f>IF(VLOOKUP(CONCATENATE(AC$6," ",$D10),'-RÅDATA_KVARTAL-'!$A$4:$W$43,6)&gt;0,VLOOKUP(CONCATENATE(AC$6," ",$D10),'-RÅDATA_KVARTAL-'!$A$4:$W$43,6),"")</f>
        <v>9478.0326905169404</v>
      </c>
      <c r="AD10" s="153"/>
      <c r="AE10" s="79">
        <f>IF(VLOOKUP(CONCATENATE(AE$6," ",$D10),'-RÅDATA_KVARTAL-'!$A$4:$W$75,6)&gt;0,VLOOKUP(CONCATENATE(AE$6," ",$D10),'-RÅDATA_KVARTAL-'!$A$4:$W$75,6),"")</f>
        <v>9652.0480251068475</v>
      </c>
      <c r="AF10" s="37" t="s">
        <v>169</v>
      </c>
      <c r="AG10" s="33"/>
      <c r="AH10" s="18" t="s">
        <v>39</v>
      </c>
      <c r="AI10" s="25"/>
      <c r="AK10" s="44"/>
    </row>
    <row r="11" spans="2:37" ht="10.5" customHeight="1">
      <c r="B11" s="65">
        <v>3</v>
      </c>
      <c r="C11" s="65"/>
      <c r="D11" s="18" t="s">
        <v>2</v>
      </c>
      <c r="E11" s="39"/>
      <c r="F11" s="35"/>
      <c r="G11" s="39"/>
      <c r="H11" s="35"/>
      <c r="I11" s="39"/>
      <c r="J11" s="35"/>
      <c r="K11" s="79">
        <f>IF(VLOOKUP(CONCATENATE(K$6," ",$D11),'-RÅDATA_KVARTAL-'!$A$4:$W$43,6)&gt;0,VLOOKUP(CONCATENATE(K$6," ",$D11),'-RÅDATA_KVARTAL-'!$A$4:$W$43,6),"")</f>
        <v>7408.9218524045464</v>
      </c>
      <c r="L11" s="79"/>
      <c r="M11" s="79">
        <f>IF(VLOOKUP(CONCATENATE(M$6," ",$D11),'-RÅDATA_KVARTAL-'!$A$4:$W$43,6)&gt;0,VLOOKUP(CONCATENATE(M$6," ",$D11),'-RÅDATA_KVARTAL-'!$A$4:$W$43,6),"")</f>
        <v>7525.3003805555545</v>
      </c>
      <c r="N11" s="79"/>
      <c r="O11" s="79">
        <f>IF(VLOOKUP(CONCATENATE(O$6," ",$D11),'-RÅDATA_KVARTAL-'!$A$4:$W$43,6)&gt;0,VLOOKUP(CONCATENATE(O$6," ",$D11),'-RÅDATA_KVARTAL-'!$A$4:$W$43,6),"")</f>
        <v>8531.9807742245466</v>
      </c>
      <c r="P11" s="79"/>
      <c r="Q11" s="79">
        <f>IF(VLOOKUP(CONCATENATE(Q$6," ",$D11),'-RÅDATA_KVARTAL-'!$A$4:$W$43,6)&gt;0,VLOOKUP(CONCATENATE(Q$6," ",$D11),'-RÅDATA_KVARTAL-'!$A$4:$W$43,6),"")</f>
        <v>8494.16779325479</v>
      </c>
      <c r="R11" s="79"/>
      <c r="S11" s="79">
        <f>IF(VLOOKUP(CONCATENATE(S$6," ",$D11),'-RÅDATA_KVARTAL-'!$A$4:$W$43,6)&gt;0,VLOOKUP(CONCATENATE(S$6," ",$D11),'-RÅDATA_KVARTAL-'!$A$4:$W$43,6),"")</f>
        <v>8816.1101828621941</v>
      </c>
      <c r="T11" s="79"/>
      <c r="U11" s="79">
        <f>IF(VLOOKUP(CONCATENATE(U$6," ",$D11),'-RÅDATA_KVARTAL-'!$A$4:$W$43,6)&gt;0,VLOOKUP(CONCATENATE(U$6," ",$D11),'-RÅDATA_KVARTAL-'!$A$4:$W$43,6),"")</f>
        <v>9013.9132082487085</v>
      </c>
      <c r="V11" s="79"/>
      <c r="W11" s="176">
        <f>IF(VLOOKUP(CONCATENATE(W$6," ",$D11),'-RÅDATA_KVARTAL-'!$A$4:$W$43,6)&gt;0,VLOOKUP(CONCATENATE(W$6," ",$D11),'-RÅDATA_KVARTAL-'!$A$4:$W$43,6),"")</f>
        <v>8331.6797792294856</v>
      </c>
      <c r="X11" s="80"/>
      <c r="Y11" s="79">
        <f>IF(VLOOKUP(CONCATENATE(Y$6," ",$D11),'-RÅDATA_KVARTAL-'!$A$4:$W$43,6)&gt;0,VLOOKUP(CONCATENATE(Y$6," ",$D11),'-RÅDATA_KVARTAL-'!$A$4:$W$43,6),"")</f>
        <v>9353.9911330033538</v>
      </c>
      <c r="Z11" s="79"/>
      <c r="AA11" s="79">
        <f>IF(VLOOKUP(CONCATENATE(AA$6," ",$D11),'-RÅDATA_KVARTAL-'!$A$4:$W$43,6)&gt;0,VLOOKUP(CONCATENATE(AA$6," ",$D11),'-RÅDATA_KVARTAL-'!$A$4:$W$43,6),"")</f>
        <v>9078.3556164437887</v>
      </c>
      <c r="AB11" s="79"/>
      <c r="AC11" s="79">
        <f>IF(VLOOKUP(CONCATENATE(AC$6," ",$D11),'-RÅDATA_KVARTAL-'!$A$4:$W$43,6)&gt;0,VLOOKUP(CONCATENATE(AC$6," ",$D11),'-RÅDATA_KVARTAL-'!$A$4:$W$43,6),"")</f>
        <v>8790.3665879914988</v>
      </c>
      <c r="AD11" s="153"/>
      <c r="AE11" s="79">
        <f>IF(VLOOKUP(CONCATENATE(AE$6," ",$D11),'-RÅDATA_KVARTAL-'!$A$4:$W$75,6)&gt;0,VLOOKUP(CONCATENATE(AE$6," ",$D11),'-RÅDATA_KVARTAL-'!$A$4:$W$75,6),"")</f>
        <v>9380.1165998821562</v>
      </c>
      <c r="AF11" s="37" t="s">
        <v>169</v>
      </c>
      <c r="AG11" s="33"/>
      <c r="AH11" s="18" t="s">
        <v>40</v>
      </c>
      <c r="AI11" s="25"/>
    </row>
    <row r="12" spans="2:37" ht="10.5" customHeight="1">
      <c r="B12" s="65">
        <v>4</v>
      </c>
      <c r="C12" s="65"/>
      <c r="D12" s="18" t="s">
        <v>3</v>
      </c>
      <c r="E12" s="39"/>
      <c r="F12" s="35"/>
      <c r="G12" s="39"/>
      <c r="H12" s="35"/>
      <c r="I12" s="39"/>
      <c r="J12" s="35"/>
      <c r="K12" s="79">
        <f>IF(VLOOKUP(CONCATENATE(K$6," ",$D12),'-RÅDATA_KVARTAL-'!$A$4:$W$43,6)&gt;0,VLOOKUP(CONCATENATE(K$6," ",$D12),'-RÅDATA_KVARTAL-'!$A$4:$W$43,6),"")</f>
        <v>8240.0610998441389</v>
      </c>
      <c r="L12" s="79"/>
      <c r="M12" s="79">
        <f>IF(VLOOKUP(CONCATENATE(M$6," ",$D12),'-RÅDATA_KVARTAL-'!$A$4:$W$43,6)&gt;0,VLOOKUP(CONCATENATE(M$6," ",$D12),'-RÅDATA_KVARTAL-'!$A$4:$W$43,6),"")</f>
        <v>8489.9284694444468</v>
      </c>
      <c r="N12" s="79"/>
      <c r="O12" s="79">
        <f>IF(VLOOKUP(CONCATENATE(O$6," ",$D12),'-RÅDATA_KVARTAL-'!$A$4:$W$43,6)&gt;0,VLOOKUP(CONCATENATE(O$6," ",$D12),'-RÅDATA_KVARTAL-'!$A$4:$W$43,6),"")</f>
        <v>8717.6327121155791</v>
      </c>
      <c r="P12" s="79"/>
      <c r="Q12" s="79">
        <f>IF(VLOOKUP(CONCATENATE(Q$6," ",$D12),'-RÅDATA_KVARTAL-'!$A$4:$W$43,6)&gt;0,VLOOKUP(CONCATENATE(Q$6," ",$D12),'-RÅDATA_KVARTAL-'!$A$4:$W$43,6),"")</f>
        <v>9384.6630780270898</v>
      </c>
      <c r="R12" s="79"/>
      <c r="S12" s="79">
        <f>IF(VLOOKUP(CONCATENATE(S$6," ",$D12),'-RÅDATA_KVARTAL-'!$A$4:$W$43,6)&gt;0,VLOOKUP(CONCATENATE(S$6," ",$D12),'-RÅDATA_KVARTAL-'!$A$4:$W$43,6),"")</f>
        <v>9792.2693695135495</v>
      </c>
      <c r="T12" s="79"/>
      <c r="U12" s="79">
        <f>IF(VLOOKUP(CONCATENATE(U$6," ",$D12),'-RÅDATA_KVARTAL-'!$A$4:$W$43,6)&gt;0,VLOOKUP(CONCATENATE(U$6," ",$D12),'-RÅDATA_KVARTAL-'!$A$4:$W$43,6),"")</f>
        <v>8394.6655484981948</v>
      </c>
      <c r="V12" s="79"/>
      <c r="W12" s="176">
        <f>IF(VLOOKUP(CONCATENATE(W$6," ",$D12),'-RÅDATA_KVARTAL-'!$A$4:$W$43,6)&gt;0,VLOOKUP(CONCATENATE(W$6," ",$D12),'-RÅDATA_KVARTAL-'!$A$4:$W$43,6),"")</f>
        <v>9377.9897384066026</v>
      </c>
      <c r="X12" s="80"/>
      <c r="Y12" s="79">
        <f>IF(VLOOKUP(CONCATENATE(Y$6," ",$D12),'-RÅDATA_KVARTAL-'!$A$4:$W$43,6)&gt;0,VLOOKUP(CONCATENATE(Y$6," ",$D12),'-RÅDATA_KVARTAL-'!$A$4:$W$43,6),"")</f>
        <v>9907.1795476004991</v>
      </c>
      <c r="Z12" s="79"/>
      <c r="AA12" s="79">
        <f>IF(VLOOKUP(CONCATENATE(AA$6," ",$D12),'-RÅDATA_KVARTAL-'!$A$4:$W$43,6)&gt;0,VLOOKUP(CONCATENATE(AA$6," ",$D12),'-RÅDATA_KVARTAL-'!$A$4:$W$43,6),"")</f>
        <v>9316.5549881633924</v>
      </c>
      <c r="AB12" s="79"/>
      <c r="AC12" s="79">
        <f>IF(VLOOKUP(CONCATENATE(AC$6," ",$D12),'-RÅDATA_KVARTAL-'!$A$4:$W$43,6)&gt;0,VLOOKUP(CONCATENATE(AC$6," ",$D12),'-RÅDATA_KVARTAL-'!$A$4:$W$43,6),"")</f>
        <v>8698.2901620110879</v>
      </c>
      <c r="AD12" s="153"/>
      <c r="AE12" s="79">
        <f>IF(VLOOKUP(CONCATENATE(AE$6," ",$D12),'-RÅDATA_KVARTAL-'!$A$4:$W$75,6)&gt;0,VLOOKUP(CONCATENATE(AE$6," ",$D12),'-RÅDATA_KVARTAL-'!$A$4:$W$75,6),"")</f>
        <v>9655.3403168091609</v>
      </c>
      <c r="AF12" s="37"/>
      <c r="AG12" s="33"/>
      <c r="AH12" s="18" t="s">
        <v>41</v>
      </c>
      <c r="AI12" s="25"/>
    </row>
    <row r="13" spans="2:37" ht="6" customHeight="1">
      <c r="B13" s="65"/>
      <c r="C13" s="65"/>
      <c r="D13" s="18"/>
      <c r="E13" s="39"/>
      <c r="F13" s="35"/>
      <c r="G13" s="39"/>
      <c r="H13" s="35"/>
      <c r="I13" s="39"/>
      <c r="J13" s="35"/>
      <c r="K13" s="40"/>
      <c r="L13" s="40"/>
      <c r="M13" s="40"/>
      <c r="N13" s="40"/>
      <c r="O13" s="40"/>
      <c r="P13" s="40"/>
      <c r="Q13" s="40"/>
      <c r="R13" s="40"/>
      <c r="S13" s="40"/>
      <c r="T13" s="40"/>
      <c r="U13" s="40"/>
      <c r="V13" s="40"/>
      <c r="W13" s="177"/>
      <c r="X13" s="40"/>
      <c r="Y13" s="40"/>
      <c r="Z13" s="175"/>
      <c r="AA13" s="40"/>
      <c r="AB13" s="175"/>
      <c r="AC13" s="40"/>
      <c r="AD13" s="153"/>
      <c r="AE13" s="40"/>
      <c r="AF13" s="37"/>
      <c r="AG13" s="33"/>
      <c r="AH13" s="38"/>
      <c r="AI13" s="25"/>
    </row>
    <row r="14" spans="2:37" ht="11.25" customHeight="1">
      <c r="B14" s="65">
        <v>5</v>
      </c>
      <c r="C14" s="65"/>
      <c r="D14" s="67" t="s">
        <v>15</v>
      </c>
      <c r="E14" s="34"/>
      <c r="F14" s="36"/>
      <c r="G14" s="34"/>
      <c r="H14" s="36"/>
      <c r="I14" s="34"/>
      <c r="J14" s="36"/>
      <c r="K14" s="101">
        <f>SUM(K9:K12)</f>
        <v>32276.63370842897</v>
      </c>
      <c r="L14" s="101"/>
      <c r="M14" s="101">
        <f>SUM(M9:M12)</f>
        <v>32916.175000000003</v>
      </c>
      <c r="N14" s="101"/>
      <c r="O14" s="101">
        <f>SUM(O9:O12)</f>
        <v>34904.27703481965</v>
      </c>
      <c r="P14" s="80"/>
      <c r="Q14" s="101">
        <f>SUM(Q9:Q12)</f>
        <v>36289.318239999979</v>
      </c>
      <c r="R14" s="101"/>
      <c r="S14" s="101">
        <f>SUM(S9:S12)</f>
        <v>37884.389875383931</v>
      </c>
      <c r="T14" s="101"/>
      <c r="U14" s="101">
        <f>SUM(U9:U12)</f>
        <v>37387.504508886661</v>
      </c>
      <c r="V14" s="101"/>
      <c r="W14" s="178">
        <f>SUM(W9:W12)</f>
        <v>34481.283578000031</v>
      </c>
      <c r="X14" s="80">
        <v>1</v>
      </c>
      <c r="Y14" s="101">
        <f>SUM(Y9:Y12)</f>
        <v>38113.842950970007</v>
      </c>
      <c r="Z14" s="101"/>
      <c r="AA14" s="101">
        <f>SUM(AA9:AA12)</f>
        <v>38576.244789368466</v>
      </c>
      <c r="AB14" s="101"/>
      <c r="AC14" s="101">
        <f>SUM(AC9:AC12)</f>
        <v>36732.934421429381</v>
      </c>
      <c r="AD14" s="153"/>
      <c r="AE14" s="101">
        <f>SUM(AE9:AE12)</f>
        <v>38065.469553426039</v>
      </c>
      <c r="AF14" s="194"/>
      <c r="AG14" s="33"/>
      <c r="AH14" s="67" t="s">
        <v>34</v>
      </c>
      <c r="AI14" s="25"/>
    </row>
    <row r="15" spans="2:37" ht="6" customHeight="1">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52"/>
      <c r="AH15" s="46"/>
      <c r="AI15" s="25"/>
    </row>
    <row r="16" spans="2:37" ht="6" customHeight="1">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33"/>
      <c r="AG16" s="33"/>
      <c r="AH16" s="38"/>
      <c r="AI16" s="25"/>
    </row>
    <row r="17" spans="2:37" s="53" customFormat="1" ht="12.75" customHeight="1">
      <c r="B17" s="237" t="s">
        <v>46</v>
      </c>
      <c r="C17" s="237"/>
      <c r="D17" s="237"/>
      <c r="E17" s="232"/>
      <c r="F17" s="232"/>
      <c r="G17" s="232"/>
      <c r="H17" s="232"/>
      <c r="I17" s="232"/>
      <c r="J17" s="232"/>
      <c r="K17" s="232"/>
      <c r="L17" s="232"/>
      <c r="M17" s="232"/>
      <c r="N17" s="232"/>
      <c r="O17" s="232"/>
      <c r="P17" s="232"/>
      <c r="Q17" s="232"/>
      <c r="R17" s="232"/>
      <c r="S17" s="232"/>
      <c r="T17" s="232"/>
      <c r="U17" s="232"/>
      <c r="V17" s="232"/>
      <c r="W17" s="232"/>
      <c r="X17" s="232"/>
      <c r="Y17" s="232"/>
      <c r="Z17" s="232"/>
      <c r="AA17" s="16"/>
      <c r="AB17" s="16"/>
      <c r="AC17" s="232"/>
      <c r="AD17" s="232"/>
      <c r="AE17" s="232"/>
      <c r="AF17" s="232"/>
      <c r="AG17" s="237" t="s">
        <v>48</v>
      </c>
      <c r="AH17" s="237"/>
      <c r="AI17" s="54"/>
    </row>
    <row r="18" spans="2:37" s="53" customFormat="1" ht="12.75" customHeight="1">
      <c r="B18" s="237" t="s">
        <v>47</v>
      </c>
      <c r="C18" s="237"/>
      <c r="D18" s="237"/>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34"/>
      <c r="AF18" s="134"/>
      <c r="AG18" s="237" t="s">
        <v>49</v>
      </c>
      <c r="AH18" s="237"/>
      <c r="AI18" s="54"/>
    </row>
    <row r="19" spans="2:37" ht="4.5" customHeight="1">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25"/>
    </row>
    <row r="20" spans="2:37" ht="10.5" customHeight="1">
      <c r="B20" s="65">
        <v>6</v>
      </c>
      <c r="C20" s="66"/>
      <c r="D20" s="18" t="s">
        <v>0</v>
      </c>
      <c r="E20" s="39"/>
      <c r="F20" s="40"/>
      <c r="G20" s="39"/>
      <c r="H20" s="40"/>
      <c r="I20" s="39"/>
      <c r="J20" s="40"/>
      <c r="K20" s="79">
        <f>IF(VLOOKUP(CONCATENATE(K$6," ",$D20),'-RÅDATA_KVARTAL-'!$A$4:$W$43,7)&gt;0,VLOOKUP(CONCATENATE(K$6," ",$D20),'-RÅDATA_KVARTAL-'!$A$4:$W$43,7),"")</f>
        <v>4139.421304612626</v>
      </c>
      <c r="L20" s="79"/>
      <c r="M20" s="79">
        <f>IF(VLOOKUP(CONCATENATE(M$6," ",$D20),'-RÅDATA_KVARTAL-'!$A$4:$W$43,7)&gt;0,VLOOKUP(CONCATENATE(M$6," ",$D20),'-RÅDATA_KVARTAL-'!$A$4:$W$43,7),"")</f>
        <v>4251.6334555000003</v>
      </c>
      <c r="N20" s="79"/>
      <c r="O20" s="79">
        <f>IF(VLOOKUP(CONCATENATE(O$6," ",$D20),'-RÅDATA_KVARTAL-'!$A$4:$W$43,7)&gt;0,VLOOKUP(CONCATENATE(O$6," ",$D20),'-RÅDATA_KVARTAL-'!$A$4:$W$43,7),"")</f>
        <v>4267.7100850757488</v>
      </c>
      <c r="P20" s="79"/>
      <c r="Q20" s="79">
        <f>IF(VLOOKUP(CONCATENATE(Q$6," ",$D20),'-RÅDATA_KVARTAL-'!$A$4:$W$43,7)&gt;0,VLOOKUP(CONCATENATE(Q$6," ",$D20),'-RÅDATA_KVARTAL-'!$A$4:$W$43,7),"")</f>
        <v>4527.764205444083</v>
      </c>
      <c r="R20" s="79"/>
      <c r="S20" s="79">
        <f>IF(VLOOKUP(CONCATENATE(S$6," ",$D20),'-RÅDATA_KVARTAL-'!$A$4:$W$43,7)&gt;0,VLOOKUP(CONCATENATE(S$6," ",$D20),'-RÅDATA_KVARTAL-'!$A$4:$W$43,7),"")</f>
        <v>4704.699152109295</v>
      </c>
      <c r="T20" s="79"/>
      <c r="U20" s="79">
        <f>IF(VLOOKUP(CONCATENATE(U$6," ",$D20),'-RÅDATA_KVARTAL-'!$A$4:$W$43,7)&gt;0,VLOOKUP(CONCATENATE(U$6," ",$D20),'-RÅDATA_KVARTAL-'!$A$4:$W$43,7),"")</f>
        <v>4996.4267610419356</v>
      </c>
      <c r="V20" s="79"/>
      <c r="W20" s="176">
        <f>IF(VLOOKUP(CONCATENATE(W$6," ",$D20),'-RÅDATA_KVARTAL-'!$A$4:$W$43,7)&gt;0,VLOOKUP(CONCATENATE(W$6," ",$D20),'-RÅDATA_KVARTAL-'!$A$4:$W$43,7),"")</f>
        <v>3991.2982775418591</v>
      </c>
      <c r="X20" s="80"/>
      <c r="Y20" s="79">
        <f>IF(VLOOKUP(CONCATENATE(Y$6," ",$D20),'-RÅDATA_KVARTAL-'!$A$4:$W$43,7)&gt;0,VLOOKUP(CONCATENATE(Y$6," ",$D20),'-RÅDATA_KVARTAL-'!$A$4:$W$43,7),"")</f>
        <v>4557.540031653657</v>
      </c>
      <c r="Z20" s="79"/>
      <c r="AA20" s="79">
        <f>IF(VLOOKUP(CONCATENATE(AA$6," ",$D20),'-RÅDATA_KVARTAL-'!$A$4:$W$43,7)&gt;0,VLOOKUP(CONCATENATE(AA$6," ",$D20),'-RÅDATA_KVARTAL-'!$A$4:$W$43,7),"")</f>
        <v>4746.0879342746375</v>
      </c>
      <c r="AB20" s="79"/>
      <c r="AC20" s="79">
        <f>IF(VLOOKUP(CONCATENATE(AC$6," ",$D20),'-RÅDATA_KVARTAL-'!$A$4:$W$43,7)&gt;0,VLOOKUP(CONCATENATE(AC$6," ",$D20),'-RÅDATA_KVARTAL-'!$A$4:$W$43,7),"")</f>
        <v>4639.60518936056</v>
      </c>
      <c r="AD20" s="153"/>
      <c r="AE20" s="79">
        <f>IF(VLOOKUP(CONCATENATE(AE$6," ",$D20),'-RÅDATA_KVARTAL-'!$A$4:$W$75,7)&gt;0,VLOOKUP(CONCATENATE(AE$6," ",$D20),'-RÅDATA_KVARTAL-'!$A$4:$W$75,7),"")</f>
        <v>4406.8854633681731</v>
      </c>
      <c r="AF20" s="37" t="s">
        <v>169</v>
      </c>
      <c r="AG20" s="33"/>
      <c r="AH20" s="18" t="s">
        <v>38</v>
      </c>
      <c r="AI20" s="25"/>
    </row>
    <row r="21" spans="2:37" ht="10.5" customHeight="1">
      <c r="B21" s="65">
        <v>7</v>
      </c>
      <c r="C21" s="65"/>
      <c r="D21" s="18" t="s">
        <v>1</v>
      </c>
      <c r="E21" s="39"/>
      <c r="F21" s="40"/>
      <c r="G21" s="39"/>
      <c r="H21" s="40"/>
      <c r="I21" s="39"/>
      <c r="J21" s="40"/>
      <c r="K21" s="79">
        <f>IF(VLOOKUP(CONCATENATE(K$6," ",$D21),'-RÅDATA_KVARTAL-'!$A$4:$W$43,7)&gt;0,VLOOKUP(CONCATENATE(K$6," ",$D21),'-RÅDATA_KVARTAL-'!$A$4:$W$43,7),"")</f>
        <v>4082.2172277910422</v>
      </c>
      <c r="L21" s="79"/>
      <c r="M21" s="79">
        <f>IF(VLOOKUP(CONCATENATE(M$6," ",$D21),'-RÅDATA_KVARTAL-'!$A$4:$W$43,7)&gt;0,VLOOKUP(CONCATENATE(M$6," ",$D21),'-RÅDATA_KVARTAL-'!$A$4:$W$43,7),"")</f>
        <v>4252.3310665000008</v>
      </c>
      <c r="N21" s="79"/>
      <c r="O21" s="79">
        <f>IF(VLOOKUP(CONCATENATE(O$6," ",$D21),'-RÅDATA_KVARTAL-'!$A$4:$W$43,7)&gt;0,VLOOKUP(CONCATENATE(O$6," ",$D21),'-RÅDATA_KVARTAL-'!$A$4:$W$43,7),"")</f>
        <v>4606.9444994496325</v>
      </c>
      <c r="P21" s="79"/>
      <c r="Q21" s="79">
        <f>IF(VLOOKUP(CONCATENATE(Q$6," ",$D21),'-RÅDATA_KVARTAL-'!$A$4:$W$43,7)&gt;0,VLOOKUP(CONCATENATE(Q$6," ",$D21),'-RÅDATA_KVARTAL-'!$A$4:$W$43,7),"")</f>
        <v>4519.7164493199825</v>
      </c>
      <c r="R21" s="79"/>
      <c r="S21" s="79">
        <f>IF(VLOOKUP(CONCATENATE(S$6," ",$D21),'-RÅDATA_KVARTAL-'!$A$4:$W$43,7)&gt;0,VLOOKUP(CONCATENATE(S$6," ",$D21),'-RÅDATA_KVARTAL-'!$A$4:$W$43,7),"")</f>
        <v>4775.3225286263332</v>
      </c>
      <c r="T21" s="79"/>
      <c r="U21" s="79">
        <f>IF(VLOOKUP(CONCATENATE(U$6," ",$D21),'-RÅDATA_KVARTAL-'!$A$4:$W$43,7)&gt;0,VLOOKUP(CONCATENATE(U$6," ",$D21),'-RÅDATA_KVARTAL-'!$A$4:$W$43,7),"")</f>
        <v>5045.5668258167316</v>
      </c>
      <c r="V21" s="79"/>
      <c r="W21" s="176">
        <f>IF(VLOOKUP(CONCATENATE(W$6," ",$D21),'-RÅDATA_KVARTAL-'!$A$4:$W$43,7)&gt;0,VLOOKUP(CONCATENATE(W$6," ",$D21),'-RÅDATA_KVARTAL-'!$A$4:$W$43,7),"")</f>
        <v>4285.38816461235</v>
      </c>
      <c r="X21" s="80"/>
      <c r="Y21" s="79">
        <f>IF(VLOOKUP(CONCATENATE(Y$6," ",$D21),'-RÅDATA_KVARTAL-'!$A$4:$W$43,7)&gt;0,VLOOKUP(CONCATENATE(Y$6," ",$D21),'-RÅDATA_KVARTAL-'!$A$4:$W$43,7),"")</f>
        <v>4938.2842552653055</v>
      </c>
      <c r="Z21" s="79"/>
      <c r="AA21" s="79">
        <f>IF(VLOOKUP(CONCATENATE(AA$6," ",$D21),'-RÅDATA_KVARTAL-'!$A$4:$W$43,7)&gt;0,VLOOKUP(CONCATENATE(AA$6," ",$D21),'-RÅDATA_KVARTAL-'!$A$4:$W$43,7),"")</f>
        <v>4837.5651056109136</v>
      </c>
      <c r="AB21" s="79"/>
      <c r="AC21" s="79">
        <f>IF(VLOOKUP(CONCATENATE(AC$6," ",$D21),'-RÅDATA_KVARTAL-'!$A$4:$W$43,7)&gt;0,VLOOKUP(CONCATENATE(AC$6," ",$D21),'-RÅDATA_KVARTAL-'!$A$4:$W$43,7),"")</f>
        <v>4478.1812773763777</v>
      </c>
      <c r="AD21" s="153"/>
      <c r="AE21" s="79">
        <f>IF(VLOOKUP(CONCATENATE(AE$6," ",$D21),'-RÅDATA_KVARTAL-'!$A$4:$W$75,7)&gt;0,VLOOKUP(CONCATENATE(AE$6," ",$D21),'-RÅDATA_KVARTAL-'!$A$4:$W$75,7),"")</f>
        <v>4385.6781984799254</v>
      </c>
      <c r="AF21" s="37" t="s">
        <v>169</v>
      </c>
      <c r="AG21" s="33"/>
      <c r="AH21" s="18" t="s">
        <v>39</v>
      </c>
      <c r="AI21" s="25"/>
      <c r="AK21" s="44"/>
    </row>
    <row r="22" spans="2:37" ht="10.5" customHeight="1">
      <c r="B22" s="65">
        <v>8</v>
      </c>
      <c r="C22" s="65"/>
      <c r="D22" s="18" t="s">
        <v>2</v>
      </c>
      <c r="E22" s="39"/>
      <c r="F22" s="35"/>
      <c r="G22" s="39"/>
      <c r="H22" s="35"/>
      <c r="I22" s="39"/>
      <c r="J22" s="35"/>
      <c r="K22" s="79">
        <f>IF(VLOOKUP(CONCATENATE(K$6," ",$D22),'-RÅDATA_KVARTAL-'!$A$4:$W$43,7)&gt;0,VLOOKUP(CONCATENATE(K$6," ",$D22),'-RÅDATA_KVARTAL-'!$A$4:$W$43,7),"")</f>
        <v>3786.6242926867972</v>
      </c>
      <c r="L22" s="79"/>
      <c r="M22" s="79">
        <f>IF(VLOOKUP(CONCATENATE(M$6," ",$D22),'-RÅDATA_KVARTAL-'!$A$4:$W$43,7)&gt;0,VLOOKUP(CONCATENATE(M$6," ",$D22),'-RÅDATA_KVARTAL-'!$A$4:$W$43,7),"")</f>
        <v>3769.8364195000004</v>
      </c>
      <c r="N22" s="79"/>
      <c r="O22" s="79">
        <f>IF(VLOOKUP(CONCATENATE(O$6," ",$D22),'-RÅDATA_KVARTAL-'!$A$4:$W$43,7)&gt;0,VLOOKUP(CONCATENATE(O$6," ",$D22),'-RÅDATA_KVARTAL-'!$A$4:$W$43,7),"")</f>
        <v>4127.7707069948092</v>
      </c>
      <c r="P22" s="79"/>
      <c r="Q22" s="79">
        <f>IF(VLOOKUP(CONCATENATE(Q$6," ",$D22),'-RÅDATA_KVARTAL-'!$A$4:$W$43,7)&gt;0,VLOOKUP(CONCATENATE(Q$6," ",$D22),'-RÅDATA_KVARTAL-'!$A$4:$W$43,7),"")</f>
        <v>4197.3886627235988</v>
      </c>
      <c r="R22" s="79"/>
      <c r="S22" s="79">
        <f>IF(VLOOKUP(CONCATENATE(S$6," ",$D22),'-RÅDATA_KVARTAL-'!$A$4:$W$43,7)&gt;0,VLOOKUP(CONCATENATE(S$6," ",$D22),'-RÅDATA_KVARTAL-'!$A$4:$W$43,7),"")</f>
        <v>4276.7768633101241</v>
      </c>
      <c r="T22" s="79"/>
      <c r="U22" s="79">
        <f>IF(VLOOKUP(CONCATENATE(U$6," ",$D22),'-RÅDATA_KVARTAL-'!$A$4:$W$43,7)&gt;0,VLOOKUP(CONCATENATE(U$6," ",$D22),'-RÅDATA_KVARTAL-'!$A$4:$W$43,7),"")</f>
        <v>4458.6208667378251</v>
      </c>
      <c r="V22" s="79"/>
      <c r="W22" s="176">
        <f>IF(VLOOKUP(CONCATENATE(W$6," ",$D22),'-RÅDATA_KVARTAL-'!$A$4:$W$43,7)&gt;0,VLOOKUP(CONCATENATE(W$6," ",$D22),'-RÅDATA_KVARTAL-'!$A$4:$W$43,7),"")</f>
        <v>4048.3374063257602</v>
      </c>
      <c r="X22" s="80"/>
      <c r="Y22" s="79">
        <f>IF(VLOOKUP(CONCATENATE(Y$6," ",$D22),'-RÅDATA_KVARTAL-'!$A$4:$W$43,7)&gt;0,VLOOKUP(CONCATENATE(Y$6," ",$D22),'-RÅDATA_KVARTAL-'!$A$4:$W$43,7),"")</f>
        <v>4541.1275430217074</v>
      </c>
      <c r="Z22" s="79"/>
      <c r="AA22" s="79">
        <f>IF(VLOOKUP(CONCATENATE(AA$6," ",$D22),'-RÅDATA_KVARTAL-'!$A$4:$W$43,7)&gt;0,VLOOKUP(CONCATENATE(AA$6," ",$D22),'-RÅDATA_KVARTAL-'!$A$4:$W$43,7),"")</f>
        <v>4286.7136348677186</v>
      </c>
      <c r="AB22" s="79"/>
      <c r="AC22" s="79">
        <f>IF(VLOOKUP(CONCATENATE(AC$6," ",$D22),'-RÅDATA_KVARTAL-'!$A$4:$W$43,7)&gt;0,VLOOKUP(CONCATENATE(AC$6," ",$D22),'-RÅDATA_KVARTAL-'!$A$4:$W$43,7),"")</f>
        <v>4169.2106444061628</v>
      </c>
      <c r="AD22" s="153"/>
      <c r="AE22" s="79">
        <f>IF(VLOOKUP(CONCATENATE(AE$6," ",$D22),'-RÅDATA_KVARTAL-'!$A$4:$W$75,7)&gt;0,VLOOKUP(CONCATENATE(AE$6," ",$D22),'-RÅDATA_KVARTAL-'!$A$4:$W$75,7),"")</f>
        <v>4052.5086633348119</v>
      </c>
      <c r="AF22" s="37" t="s">
        <v>169</v>
      </c>
      <c r="AG22" s="33"/>
      <c r="AH22" s="18" t="s">
        <v>40</v>
      </c>
      <c r="AI22" s="25"/>
    </row>
    <row r="23" spans="2:37" ht="10.5" customHeight="1">
      <c r="B23" s="65">
        <v>9</v>
      </c>
      <c r="C23" s="65"/>
      <c r="D23" s="18" t="s">
        <v>3</v>
      </c>
      <c r="E23" s="39"/>
      <c r="F23" s="35"/>
      <c r="G23" s="39"/>
      <c r="H23" s="35"/>
      <c r="I23" s="39"/>
      <c r="J23" s="35"/>
      <c r="K23" s="79">
        <f>IF(VLOOKUP(CONCATENATE(K$6," ",$D23),'-RÅDATA_KVARTAL-'!$A$4:$W$43,7)&gt;0,VLOOKUP(CONCATENATE(K$6," ",$D23),'-RÅDATA_KVARTAL-'!$A$4:$W$43,7),"")</f>
        <v>4076.3203183079786</v>
      </c>
      <c r="L23" s="79"/>
      <c r="M23" s="79">
        <f>IF(VLOOKUP(CONCATENATE(M$6," ",$D23),'-RÅDATA_KVARTAL-'!$A$4:$W$43,7)&gt;0,VLOOKUP(CONCATENATE(M$6," ",$D23),'-RÅDATA_KVARTAL-'!$A$4:$W$43,7),"")</f>
        <v>4271.6508365000009</v>
      </c>
      <c r="N23" s="79"/>
      <c r="O23" s="79">
        <f>IF(VLOOKUP(CONCATENATE(O$6," ",$D23),'-RÅDATA_KVARTAL-'!$A$4:$W$43,7)&gt;0,VLOOKUP(CONCATENATE(O$6," ",$D23),'-RÅDATA_KVARTAL-'!$A$4:$W$43,7),"")</f>
        <v>4272.4841842539136</v>
      </c>
      <c r="P23" s="79"/>
      <c r="Q23" s="79">
        <f>IF(VLOOKUP(CONCATENATE(Q$6," ",$D23),'-RÅDATA_KVARTAL-'!$A$4:$W$43,7)&gt;0,VLOOKUP(CONCATENATE(Q$6," ",$D23),'-RÅDATA_KVARTAL-'!$A$4:$W$43,7),"")</f>
        <v>4507.8915786115467</v>
      </c>
      <c r="R23" s="79"/>
      <c r="S23" s="79">
        <f>IF(VLOOKUP(CONCATENATE(S$6," ",$D23),'-RÅDATA_KVARTAL-'!$A$4:$W$43,7)&gt;0,VLOOKUP(CONCATENATE(S$6," ",$D23),'-RÅDATA_KVARTAL-'!$A$4:$W$43,7),"")</f>
        <v>4891.3766683837675</v>
      </c>
      <c r="T23" s="79"/>
      <c r="U23" s="79">
        <f>IF(VLOOKUP(CONCATENATE(U$6," ",$D23),'-RÅDATA_KVARTAL-'!$A$4:$W$43,7)&gt;0,VLOOKUP(CONCATENATE(U$6," ",$D23),'-RÅDATA_KVARTAL-'!$A$4:$W$43,7),"")</f>
        <v>4059.828269610146</v>
      </c>
      <c r="V23" s="79"/>
      <c r="W23" s="176">
        <f>IF(VLOOKUP(CONCATENATE(W$6," ",$D23),'-RÅDATA_KVARTAL-'!$A$4:$W$43,7)&gt;0,VLOOKUP(CONCATENATE(W$6," ",$D23),'-RÅDATA_KVARTAL-'!$A$4:$W$43,7),"")</f>
        <v>4647.3336721366131</v>
      </c>
      <c r="X23" s="80"/>
      <c r="Y23" s="79">
        <f>IF(VLOOKUP(CONCATENATE(Y$6," ",$D23),'-RÅDATA_KVARTAL-'!$A$4:$W$43,7)&gt;0,VLOOKUP(CONCATENATE(Y$6," ",$D23),'-RÅDATA_KVARTAL-'!$A$4:$W$43,7),"")</f>
        <v>4807.0771525566588</v>
      </c>
      <c r="Z23" s="79"/>
      <c r="AA23" s="79">
        <f>IF(VLOOKUP(CONCATENATE(AA$6," ",$D23),'-RÅDATA_KVARTAL-'!$A$4:$W$43,7)&gt;0,VLOOKUP(CONCATENATE(AA$6," ",$D23),'-RÅDATA_KVARTAL-'!$A$4:$W$43,7),"")</f>
        <v>4324.0210545962263</v>
      </c>
      <c r="AB23" s="79"/>
      <c r="AC23" s="79">
        <f>IF(VLOOKUP(CONCATENATE(AC$6," ",$D23),'-RÅDATA_KVARTAL-'!$A$4:$W$43,7)&gt;0,VLOOKUP(CONCATENATE(AC$6," ",$D23),'-RÅDATA_KVARTAL-'!$A$4:$W$43,7),"")</f>
        <v>4167.6986792112639</v>
      </c>
      <c r="AD23" s="153"/>
      <c r="AE23" s="79">
        <f>IF(VLOOKUP(CONCATENATE(AE$6," ",$D23),'-RÅDATA_KVARTAL-'!$A$4:$W$75,7)&gt;0,VLOOKUP(CONCATENATE(AE$6," ",$D23),'-RÅDATA_KVARTAL-'!$A$4:$W$75,7),"")</f>
        <v>4373.0382597328899</v>
      </c>
      <c r="AF23" s="37"/>
      <c r="AG23" s="33"/>
      <c r="AH23" s="18" t="s">
        <v>41</v>
      </c>
      <c r="AI23" s="25"/>
    </row>
    <row r="24" spans="2:37" ht="6" customHeight="1">
      <c r="B24" s="65"/>
      <c r="C24" s="65"/>
      <c r="D24" s="18"/>
      <c r="E24" s="39"/>
      <c r="F24" s="35"/>
      <c r="G24" s="39"/>
      <c r="H24" s="35"/>
      <c r="I24" s="39"/>
      <c r="J24" s="35"/>
      <c r="K24" s="40"/>
      <c r="L24" s="40"/>
      <c r="M24" s="40"/>
      <c r="N24" s="40"/>
      <c r="O24" s="40"/>
      <c r="P24" s="40"/>
      <c r="Q24" s="40"/>
      <c r="R24" s="40"/>
      <c r="S24" s="40"/>
      <c r="T24" s="40"/>
      <c r="U24" s="40"/>
      <c r="V24" s="40"/>
      <c r="W24" s="177"/>
      <c r="X24" s="40"/>
      <c r="Y24" s="40"/>
      <c r="Z24" s="175"/>
      <c r="AA24" s="40"/>
      <c r="AB24" s="175"/>
      <c r="AC24" s="40"/>
      <c r="AD24" s="153"/>
      <c r="AE24" s="40"/>
      <c r="AF24" s="37"/>
      <c r="AG24" s="33"/>
      <c r="AH24" s="38"/>
      <c r="AI24" s="25"/>
    </row>
    <row r="25" spans="2:37" ht="11.25" customHeight="1">
      <c r="B25" s="65">
        <v>10</v>
      </c>
      <c r="C25" s="65"/>
      <c r="D25" s="67" t="s">
        <v>15</v>
      </c>
      <c r="E25" s="34"/>
      <c r="F25" s="36"/>
      <c r="G25" s="34"/>
      <c r="H25" s="36"/>
      <c r="I25" s="34"/>
      <c r="J25" s="36"/>
      <c r="K25" s="101">
        <f>SUM(K20:K23)</f>
        <v>16084.583143398442</v>
      </c>
      <c r="L25" s="101"/>
      <c r="M25" s="101">
        <f t="shared" ref="M25:AC25" si="0">SUM(M20:M23)</f>
        <v>16545.451778000002</v>
      </c>
      <c r="N25" s="101"/>
      <c r="O25" s="101">
        <f t="shared" si="0"/>
        <v>17274.909475774104</v>
      </c>
      <c r="P25" s="80"/>
      <c r="Q25" s="101">
        <f t="shared" si="0"/>
        <v>17752.760896099211</v>
      </c>
      <c r="R25" s="101"/>
      <c r="S25" s="101">
        <f t="shared" si="0"/>
        <v>18648.17521242952</v>
      </c>
      <c r="T25" s="101"/>
      <c r="U25" s="101">
        <f t="shared" si="0"/>
        <v>18560.442723206637</v>
      </c>
      <c r="V25" s="101"/>
      <c r="W25" s="178">
        <f t="shared" si="0"/>
        <v>16972.357520616581</v>
      </c>
      <c r="X25" s="80">
        <v>1</v>
      </c>
      <c r="Y25" s="101">
        <f t="shared" si="0"/>
        <v>18844.02898249733</v>
      </c>
      <c r="Z25" s="101"/>
      <c r="AA25" s="101">
        <f t="shared" si="0"/>
        <v>18194.387729349495</v>
      </c>
      <c r="AB25" s="101"/>
      <c r="AC25" s="101">
        <f t="shared" si="0"/>
        <v>17454.695790354366</v>
      </c>
      <c r="AD25" s="153"/>
      <c r="AE25" s="101">
        <f>SUM(AE20:AE23)</f>
        <v>17218.110584915801</v>
      </c>
      <c r="AF25" s="194"/>
      <c r="AG25" s="33"/>
      <c r="AH25" s="67" t="s">
        <v>34</v>
      </c>
      <c r="AI25" s="25"/>
    </row>
    <row r="26" spans="2:37" ht="6" customHeight="1">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31"/>
      <c r="AH26" s="58"/>
      <c r="AI26" s="25"/>
    </row>
    <row r="27" spans="2:37" ht="14.25" customHeight="1">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3"/>
      <c r="AH27" s="38"/>
      <c r="AI27" s="25"/>
    </row>
    <row r="28" spans="2:37" ht="14.25" customHeight="1">
      <c r="B28" s="185" t="s">
        <v>224</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3"/>
      <c r="AH28" s="38"/>
      <c r="AI28" s="25"/>
    </row>
    <row r="29" spans="2:37" ht="14.25" customHeight="1">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3"/>
      <c r="AH29" s="38"/>
      <c r="AI29" s="25"/>
    </row>
    <row r="30" spans="2:37" ht="18.75" customHeight="1">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row>
    <row r="31" spans="2:37" ht="18.75" customHeight="1">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row>
    <row r="32" spans="2:37" ht="18.75" customHeight="1">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row>
    <row r="33" spans="2:37">
      <c r="B33" s="22" t="s">
        <v>151</v>
      </c>
      <c r="C33" s="22"/>
      <c r="D33" s="23"/>
      <c r="E33" s="23"/>
      <c r="F33" s="23"/>
      <c r="G33" s="23"/>
      <c r="H33" s="23"/>
      <c r="I33" s="23"/>
      <c r="J33" s="23"/>
      <c r="K33" s="23"/>
      <c r="L33" s="23"/>
      <c r="M33" s="23"/>
      <c r="N33" s="23"/>
      <c r="O33" s="23"/>
      <c r="P33" s="23"/>
      <c r="Q33" s="23"/>
      <c r="R33" s="23"/>
    </row>
    <row r="34" spans="2:37">
      <c r="B34" s="184" t="s">
        <v>176</v>
      </c>
      <c r="C34" s="22"/>
      <c r="D34" s="23"/>
      <c r="E34" s="23"/>
      <c r="F34" s="23"/>
      <c r="G34" s="23"/>
      <c r="H34" s="23"/>
      <c r="I34" s="23"/>
      <c r="J34" s="23"/>
      <c r="K34" s="23"/>
      <c r="L34" s="23"/>
      <c r="M34" s="23"/>
      <c r="N34" s="23"/>
      <c r="O34" s="23"/>
      <c r="P34" s="23"/>
      <c r="Q34" s="23"/>
      <c r="R34" s="23"/>
    </row>
    <row r="35" spans="2:37" ht="6" customHeight="1">
      <c r="B35" s="23"/>
      <c r="C35" s="23"/>
      <c r="D35" s="23"/>
      <c r="E35" s="23"/>
      <c r="F35" s="23"/>
      <c r="G35" s="23"/>
      <c r="H35" s="23"/>
      <c r="I35" s="23"/>
      <c r="J35" s="23"/>
      <c r="K35" s="23"/>
      <c r="L35" s="23"/>
      <c r="M35" s="23"/>
      <c r="N35" s="23"/>
      <c r="O35" s="23"/>
      <c r="P35" s="23"/>
      <c r="Q35" s="23"/>
      <c r="R35" s="23"/>
    </row>
    <row r="36" spans="2:37" ht="6" customHeight="1">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row>
    <row r="37" spans="2:37" ht="6" customHeight="1">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row>
    <row r="38" spans="2:37" ht="12.75" customHeight="1">
      <c r="B38" s="237" t="s">
        <v>42</v>
      </c>
      <c r="C38" s="237"/>
      <c r="D38" s="237"/>
      <c r="E38" s="240">
        <v>2000</v>
      </c>
      <c r="F38" s="241"/>
      <c r="G38" s="240">
        <v>2001</v>
      </c>
      <c r="H38" s="241"/>
      <c r="I38" s="240">
        <v>2002</v>
      </c>
      <c r="J38" s="241"/>
      <c r="K38" s="143">
        <v>2003</v>
      </c>
      <c r="L38" s="144"/>
      <c r="M38" s="143">
        <v>2004</v>
      </c>
      <c r="N38" s="144"/>
      <c r="O38" s="143">
        <v>2005</v>
      </c>
      <c r="P38" s="80"/>
      <c r="Q38" s="143">
        <v>2006</v>
      </c>
      <c r="R38" s="144"/>
      <c r="S38" s="143">
        <v>2007</v>
      </c>
      <c r="T38" s="144"/>
      <c r="U38" s="143">
        <v>2008</v>
      </c>
      <c r="V38" s="144"/>
      <c r="W38" s="143">
        <v>2009</v>
      </c>
      <c r="X38" s="80">
        <v>1</v>
      </c>
      <c r="Y38" s="143">
        <v>2010</v>
      </c>
      <c r="Z38" s="80"/>
      <c r="AA38" s="143">
        <v>2011</v>
      </c>
      <c r="AB38" s="144"/>
      <c r="AC38" s="143">
        <v>2012</v>
      </c>
      <c r="AD38" s="144"/>
      <c r="AE38" s="143">
        <v>2013</v>
      </c>
      <c r="AF38" s="24"/>
      <c r="AG38" s="237" t="s">
        <v>45</v>
      </c>
      <c r="AH38" s="237"/>
      <c r="AI38" s="25"/>
    </row>
    <row r="39" spans="2:37" ht="12.75" customHeight="1">
      <c r="B39" s="242" t="s">
        <v>43</v>
      </c>
      <c r="C39" s="242"/>
      <c r="D39" s="242" t="s">
        <v>43</v>
      </c>
      <c r="E39" s="29"/>
      <c r="F39" s="30"/>
      <c r="G39" s="29"/>
      <c r="H39" s="30"/>
      <c r="I39" s="29"/>
      <c r="J39" s="30"/>
      <c r="K39" s="31"/>
      <c r="L39" s="32"/>
      <c r="M39" s="31"/>
      <c r="N39" s="32"/>
      <c r="O39" s="31"/>
      <c r="P39" s="32"/>
      <c r="Q39" s="31"/>
      <c r="R39" s="32"/>
      <c r="S39" s="31"/>
      <c r="T39" s="32"/>
      <c r="U39" s="31"/>
      <c r="V39" s="32"/>
      <c r="W39" s="31"/>
      <c r="X39" s="32"/>
      <c r="Y39" s="31"/>
      <c r="Z39" s="32"/>
      <c r="AA39" s="31"/>
      <c r="AB39" s="32"/>
      <c r="AC39" s="31"/>
      <c r="AD39" s="32"/>
      <c r="AE39" s="31"/>
      <c r="AF39" s="32"/>
      <c r="AG39" s="28"/>
      <c r="AH39" s="28" t="s">
        <v>44</v>
      </c>
      <c r="AI39" s="25"/>
    </row>
    <row r="40" spans="2:37" ht="6" customHeight="1">
      <c r="B40" s="18"/>
      <c r="C40" s="18"/>
      <c r="D40" s="18"/>
      <c r="E40" s="18"/>
      <c r="F40" s="18"/>
      <c r="G40" s="18"/>
      <c r="H40" s="18"/>
      <c r="I40" s="18"/>
      <c r="J40" s="18"/>
      <c r="K40" s="156"/>
      <c r="L40" s="156"/>
      <c r="M40" s="156"/>
      <c r="N40" s="156"/>
      <c r="O40" s="156"/>
      <c r="P40" s="156"/>
      <c r="Q40" s="156"/>
      <c r="R40" s="156"/>
      <c r="S40" s="156"/>
      <c r="T40" s="156"/>
      <c r="U40" s="156"/>
      <c r="V40" s="156"/>
      <c r="W40" s="156"/>
      <c r="X40" s="156"/>
      <c r="Y40" s="156"/>
      <c r="Z40" s="156"/>
      <c r="AA40" s="156"/>
      <c r="AB40" s="156"/>
      <c r="AC40" s="156"/>
      <c r="AD40" s="156"/>
      <c r="AE40" s="156"/>
      <c r="AF40" s="18"/>
      <c r="AG40" s="18"/>
      <c r="AH40" s="18"/>
      <c r="AI40" s="25"/>
    </row>
    <row r="41" spans="2:37" ht="10.5" customHeight="1">
      <c r="B41" s="17">
        <v>1</v>
      </c>
      <c r="C41" s="20"/>
      <c r="D41" s="18" t="s">
        <v>0</v>
      </c>
      <c r="E41" s="39"/>
      <c r="F41" s="40"/>
      <c r="G41" s="39"/>
      <c r="H41" s="40"/>
      <c r="I41" s="39"/>
      <c r="J41" s="40"/>
      <c r="K41" s="79" t="str">
        <f>IF(VLOOKUP(CONCATENATE(K$6," ",$D41),'-RÅDATA_KVARTAL-'!$A$4:$W$43,20)&gt;0,VLOOKUP(CONCATENATE(K$6," ",$D41),'-RÅDATA_KVARTAL-'!$A$4:$W$43,20),"")</f>
        <v/>
      </c>
      <c r="L41" s="79"/>
      <c r="M41" s="79">
        <f>IF(VLOOKUP(CONCATENATE(M$6," ",$D41),'-RÅDATA_KVARTAL-'!$A$4:$W$43,20)&gt;0,VLOOKUP(CONCATENATE(M$6," ",$D41),'-RÅDATA_KVARTAL-'!$A$4:$W$43,20),"")</f>
        <v>32359.738087369165</v>
      </c>
      <c r="N41" s="79"/>
      <c r="O41" s="79">
        <f>IF(VLOOKUP(CONCATENATE(O$6," ",$D41),'-RÅDATA_KVARTAL-'!$A$4:$W$43,20)&gt;0,VLOOKUP(CONCATENATE(O$6," ",$D41),'-RÅDATA_KVARTAL-'!$A$4:$W$43,20),"")</f>
        <v>32857.301646074302</v>
      </c>
      <c r="P41" s="79"/>
      <c r="Q41" s="79">
        <f>IF(VLOOKUP(CONCATENATE(Q$6," ",$D41),'-RÅDATA_KVARTAL-'!$A$4:$W$43,20)&gt;0,VLOOKUP(CONCATENATE(Q$6," ",$D41),'-RÅDATA_KVARTAL-'!$A$4:$W$43,20),"")</f>
        <v>35635.27971827361</v>
      </c>
      <c r="R41" s="79"/>
      <c r="S41" s="79">
        <f>IF(VLOOKUP(CONCATENATE(S$6," ",$D41),'-RÅDATA_KVARTAL-'!$A$4:$W$43,20)&gt;0,VLOOKUP(CONCATENATE(S$6," ",$D41),'-RÅDATA_KVARTAL-'!$A$4:$W$43,20),"")</f>
        <v>36716.734331829757</v>
      </c>
      <c r="T41" s="79"/>
      <c r="U41" s="79">
        <f>IF(VLOOKUP(CONCATENATE(U$6," ",$D41),'-RÅDATA_KVARTAL-'!$A$4:$W$43,20)&gt;0,VLOOKUP(CONCATENATE(U$6," ",$D41),'-RÅDATA_KVARTAL-'!$A$4:$W$43,20),"")</f>
        <v>38296.809891872108</v>
      </c>
      <c r="V41" s="79"/>
      <c r="W41" s="79">
        <f>IF(VLOOKUP(CONCATENATE(W$6," ",$D41),'-RÅDATA_KVARTAL-'!$A$4:$W$43,20)&gt;0,VLOOKUP(CONCATENATE(W$6," ",$D41),'-RÅDATA_KVARTAL-'!$A$4:$W$43,20),"")</f>
        <v>35529.349561999414</v>
      </c>
      <c r="X41" s="80"/>
      <c r="Y41" s="79">
        <f>IF(VLOOKUP(CONCATENATE(Y$6," ",$D41),'-RÅDATA_KVARTAL-'!$A$4:$W$43,20)&gt;0,VLOOKUP(CONCATENATE(Y$6," ",$D41),'-RÅDATA_KVARTAL-'!$A$4:$W$43,20),"")</f>
        <v>35365.274579898934</v>
      </c>
      <c r="Z41" s="80"/>
      <c r="AA41" s="79">
        <f>IF(VLOOKUP(CONCATENATE(AA$6," ",$D41),'-RÅDATA_KVARTAL-'!$A$4:$W$43,20)&gt;0,VLOOKUP(CONCATENATE(AA$6," ",$D41),'-RÅDATA_KVARTAL-'!$A$4:$W$43,20),"")</f>
        <v>39096.809360216314</v>
      </c>
      <c r="AB41" s="79"/>
      <c r="AC41" s="79">
        <f>IF(VLOOKUP(CONCATENATE(AC$6," ",$D41),'-RÅDATA_KVARTAL-'!$A$4:$W$43,20)&gt;0,VLOOKUP(CONCATENATE(AC$6," ",$D41),'-RÅDATA_KVARTAL-'!$A$4:$W$43,20),"")</f>
        <v>38292.821576507464</v>
      </c>
      <c r="AD41" s="146"/>
      <c r="AE41" s="79">
        <f>IF(VLOOKUP(CONCATENATE(AE$6," ",$D41),'-RÅDATA_KVARTAL-'!$A$4:$W$75,20)&gt;0,VLOOKUP(CONCATENATE(AE$6," ",$D41),'-RÅDATA_KVARTAL-'!$A$4:$W$75,20),"")</f>
        <v>36344.654052147402</v>
      </c>
      <c r="AF41" s="37" t="s">
        <v>169</v>
      </c>
      <c r="AG41" s="33"/>
      <c r="AH41" s="18" t="s">
        <v>38</v>
      </c>
      <c r="AI41" s="25"/>
    </row>
    <row r="42" spans="2:37" ht="10.5" customHeight="1">
      <c r="B42" s="16">
        <v>2</v>
      </c>
      <c r="C42" s="16"/>
      <c r="D42" s="18" t="s">
        <v>1</v>
      </c>
      <c r="E42" s="39"/>
      <c r="F42" s="40"/>
      <c r="G42" s="39"/>
      <c r="H42" s="40"/>
      <c r="I42" s="39"/>
      <c r="J42" s="40"/>
      <c r="K42" s="79" t="str">
        <f>IF(VLOOKUP(CONCATENATE(K$6," ",$D42),'-RÅDATA_KVARTAL-'!$A$4:$W$43,20)&gt;0,VLOOKUP(CONCATENATE(K$6," ",$D42),'-RÅDATA_KVARTAL-'!$A$4:$W$43,20),"")</f>
        <v/>
      </c>
      <c r="L42" s="79"/>
      <c r="M42" s="79">
        <f>IF(VLOOKUP(CONCATENATE(M$6," ",$D42),'-RÅDATA_KVARTAL-'!$A$4:$W$43,20)&gt;0,VLOOKUP(CONCATENATE(M$6," ",$D42),'-RÅDATA_KVARTAL-'!$A$4:$W$43,20),"")</f>
        <v>32549.92910224868</v>
      </c>
      <c r="N42" s="79"/>
      <c r="O42" s="79">
        <f>IF(VLOOKUP(CONCATENATE(O$6," ",$D42),'-RÅDATA_KVARTAL-'!$A$4:$W$43,20)&gt;0,VLOOKUP(CONCATENATE(O$6," ",$D42),'-RÅDATA_KVARTAL-'!$A$4:$W$43,20),"")</f>
        <v>33669.892398479526</v>
      </c>
      <c r="P42" s="79"/>
      <c r="Q42" s="79">
        <f>IF(VLOOKUP(CONCATENATE(Q$6," ",$D42),'-RÅDATA_KVARTAL-'!$A$4:$W$43,20)&gt;0,VLOOKUP(CONCATENATE(Q$6," ",$D42),'-RÅDATA_KVARTAL-'!$A$4:$W$43,20),"")</f>
        <v>35660.100855058219</v>
      </c>
      <c r="R42" s="79"/>
      <c r="S42" s="79">
        <f>IF(VLOOKUP(CONCATENATE(S$6," ",$D42),'-RÅDATA_KVARTAL-'!$A$4:$W$43,20)&gt;0,VLOOKUP(CONCATENATE(S$6," ",$D42),'-RÅDATA_KVARTAL-'!$A$4:$W$43,20),"")</f>
        <v>37154.841194290071</v>
      </c>
      <c r="T42" s="79"/>
      <c r="U42" s="79">
        <f>IF(VLOOKUP(CONCATENATE(U$6," ",$D42),'-RÅDATA_KVARTAL-'!$A$4:$W$43,20)&gt;0,VLOOKUP(CONCATENATE(U$6," ",$D42),'-RÅDATA_KVARTAL-'!$A$4:$W$43,20),"")</f>
        <v>38587.305304515496</v>
      </c>
      <c r="V42" s="79"/>
      <c r="W42" s="79">
        <f>IF(VLOOKUP(CONCATENATE(W$6," ",$D42),'-RÅDATA_KVARTAL-'!$A$4:$W$43,20)&gt;0,VLOOKUP(CONCATENATE(W$6," ",$D42),'-RÅDATA_KVARTAL-'!$A$4:$W$43,20),"")</f>
        <v>34180.192817110837</v>
      </c>
      <c r="X42" s="80"/>
      <c r="Y42" s="79">
        <f>IF(VLOOKUP(CONCATENATE(Y$6," ",$D42),'-RÅDATA_KVARTAL-'!$A$4:$W$43,20)&gt;0,VLOOKUP(CONCATENATE(Y$6," ",$D42),'-RÅDATA_KVARTAL-'!$A$4:$W$43,20),"")</f>
        <v>36562.341788002246</v>
      </c>
      <c r="Z42" s="80"/>
      <c r="AA42" s="79">
        <f>IF(VLOOKUP(CONCATENATE(AA$6," ",$D42),'-RÅDATA_KVARTAL-'!$A$4:$W$43,20)&gt;0,VLOOKUP(CONCATENATE(AA$6," ",$D42),'-RÅDATA_KVARTAL-'!$A$4:$W$43,20),"")</f>
        <v>39442.504865365139</v>
      </c>
      <c r="AB42" s="79"/>
      <c r="AC42" s="79">
        <f>IF(VLOOKUP(CONCATENATE(AC$6," ",$D42),'-RÅDATA_KVARTAL-'!$A$4:$W$43,20)&gt;0,VLOOKUP(CONCATENATE(AC$6," ",$D42),'-RÅDATA_KVARTAL-'!$A$4:$W$43,20),"")</f>
        <v>37639.188276033979</v>
      </c>
      <c r="AD42" s="146"/>
      <c r="AE42" s="79">
        <f>IF(VLOOKUP(CONCATENATE(AE$6," ",$D42),'-RÅDATA_KVARTAL-'!$A$4:$W$75,20)&gt;0,VLOOKUP(CONCATENATE(AE$6," ",$D42),'-RÅDATA_KVARTAL-'!$A$4:$W$75,20),"")</f>
        <v>36518.669386737311</v>
      </c>
      <c r="AF42" s="37" t="s">
        <v>169</v>
      </c>
      <c r="AG42" s="33"/>
      <c r="AH42" s="18" t="s">
        <v>39</v>
      </c>
      <c r="AI42" s="25"/>
      <c r="AK42" s="44"/>
    </row>
    <row r="43" spans="2:37" ht="10.5" customHeight="1">
      <c r="B43" s="16">
        <v>3</v>
      </c>
      <c r="C43" s="16"/>
      <c r="D43" s="18" t="s">
        <v>2</v>
      </c>
      <c r="E43" s="39"/>
      <c r="F43" s="35"/>
      <c r="G43" s="39"/>
      <c r="H43" s="35"/>
      <c r="I43" s="39"/>
      <c r="J43" s="35"/>
      <c r="K43" s="79" t="str">
        <f>IF(VLOOKUP(CONCATENATE(K$6," ",$D43),'-RÅDATA_KVARTAL-'!$A$4:$W$43,20)&gt;0,VLOOKUP(CONCATENATE(K$6," ",$D43),'-RÅDATA_KVARTAL-'!$A$4:$W$43,20),"")</f>
        <v/>
      </c>
      <c r="L43" s="79"/>
      <c r="M43" s="79">
        <f>IF(VLOOKUP(CONCATENATE(M$6," ",$D43),'-RÅDATA_KVARTAL-'!$A$4:$W$43,20)&gt;0,VLOOKUP(CONCATENATE(M$6," ",$D43),'-RÅDATA_KVARTAL-'!$A$4:$W$43,20),"")</f>
        <v>32666.307630399693</v>
      </c>
      <c r="N43" s="79"/>
      <c r="O43" s="79">
        <f>IF(VLOOKUP(CONCATENATE(O$6," ",$D43),'-RÅDATA_KVARTAL-'!$A$4:$W$43,20)&gt;0,VLOOKUP(CONCATENATE(O$6," ",$D43),'-RÅDATA_KVARTAL-'!$A$4:$W$43,20),"")</f>
        <v>34676.572792148516</v>
      </c>
      <c r="P43" s="79"/>
      <c r="Q43" s="79">
        <f>IF(VLOOKUP(CONCATENATE(Q$6," ",$D43),'-RÅDATA_KVARTAL-'!$A$4:$W$43,20)&gt;0,VLOOKUP(CONCATENATE(Q$6," ",$D43),'-RÅDATA_KVARTAL-'!$A$4:$W$43,20),"")</f>
        <v>35622.287874088463</v>
      </c>
      <c r="R43" s="79"/>
      <c r="S43" s="79">
        <f>IF(VLOOKUP(CONCATENATE(S$6," ",$D43),'-RÅDATA_KVARTAL-'!$A$4:$W$43,20)&gt;0,VLOOKUP(CONCATENATE(S$6," ",$D43),'-RÅDATA_KVARTAL-'!$A$4:$W$43,20),"")</f>
        <v>37476.783583897472</v>
      </c>
      <c r="T43" s="79"/>
      <c r="U43" s="79">
        <f>IF(VLOOKUP(CONCATENATE(U$6," ",$D43),'-RÅDATA_KVARTAL-'!$A$4:$W$43,20)&gt;0,VLOOKUP(CONCATENATE(U$6," ",$D43),'-RÅDATA_KVARTAL-'!$A$4:$W$43,20),"")</f>
        <v>38785.10832990201</v>
      </c>
      <c r="V43" s="79"/>
      <c r="W43" s="79">
        <f>IF(VLOOKUP(CONCATENATE(W$6," ",$D43),'-RÅDATA_KVARTAL-'!$A$4:$W$43,20)&gt;0,VLOOKUP(CONCATENATE(W$6," ",$D43),'-RÅDATA_KVARTAL-'!$A$4:$W$43,20),"")</f>
        <v>33497.959388091622</v>
      </c>
      <c r="X43" s="80"/>
      <c r="Y43" s="79">
        <f>IF(VLOOKUP(CONCATENATE(Y$6," ",$D43),'-RÅDATA_KVARTAL-'!$A$4:$W$43,20)&gt;0,VLOOKUP(CONCATENATE(Y$6," ",$D43),'-RÅDATA_KVARTAL-'!$A$4:$W$43,20),"")</f>
        <v>37584.653141776114</v>
      </c>
      <c r="Z43" s="80"/>
      <c r="AA43" s="79">
        <f>IF(VLOOKUP(CONCATENATE(AA$6," ",$D43),'-RÅDATA_KVARTAL-'!$A$4:$W$43,20)&gt;0,VLOOKUP(CONCATENATE(AA$6," ",$D43),'-RÅDATA_KVARTAL-'!$A$4:$W$43,20),"")</f>
        <v>39166.869348805572</v>
      </c>
      <c r="AB43" s="79"/>
      <c r="AC43" s="79">
        <f>IF(VLOOKUP(CONCATENATE(AC$6," ",$D43),'-RÅDATA_KVARTAL-'!$A$4:$W$43,20)&gt;0,VLOOKUP(CONCATENATE(AC$6," ",$D43),'-RÅDATA_KVARTAL-'!$A$4:$W$43,20),"")</f>
        <v>37351.199247581688</v>
      </c>
      <c r="AD43" s="146"/>
      <c r="AE43" s="79">
        <f>IF(VLOOKUP(CONCATENATE(AE$6," ",$D43),'-RÅDATA_KVARTAL-'!$A$4:$W$75,20)&gt;0,VLOOKUP(CONCATENATE(AE$6," ",$D43),'-RÅDATA_KVARTAL-'!$A$4:$W$75,20),"")</f>
        <v>37108.419398627964</v>
      </c>
      <c r="AF43" s="37" t="s">
        <v>169</v>
      </c>
      <c r="AG43" s="33"/>
      <c r="AH43" s="18" t="s">
        <v>40</v>
      </c>
      <c r="AI43" s="25"/>
    </row>
    <row r="44" spans="2:37" ht="10.5" customHeight="1">
      <c r="B44" s="16">
        <v>4</v>
      </c>
      <c r="C44" s="16"/>
      <c r="D44" s="18" t="s">
        <v>3</v>
      </c>
      <c r="E44" s="39"/>
      <c r="F44" s="35"/>
      <c r="G44" s="39"/>
      <c r="H44" s="35"/>
      <c r="I44" s="39"/>
      <c r="J44" s="35"/>
      <c r="K44" s="79">
        <f>IF(VLOOKUP(CONCATENATE(K$6," ",$D44),'-RÅDATA_KVARTAL-'!$A$4:$W$43,20)&gt;0,VLOOKUP(CONCATENATE(K$6," ",$D44),'-RÅDATA_KVARTAL-'!$A$4:$W$43,20),"")</f>
        <v>32276.63370842897</v>
      </c>
      <c r="L44" s="79"/>
      <c r="M44" s="79">
        <f>IF(VLOOKUP(CONCATENATE(M$6," ",$D44),'-RÅDATA_KVARTAL-'!$A$4:$W$43,20)&gt;0,VLOOKUP(CONCATENATE(M$6," ",$D44),'-RÅDATA_KVARTAL-'!$A$4:$W$43,20),"")</f>
        <v>32916.175000000003</v>
      </c>
      <c r="N44" s="79"/>
      <c r="O44" s="79">
        <f>IF(VLOOKUP(CONCATENATE(O$6," ",$D44),'-RÅDATA_KVARTAL-'!$A$4:$W$43,20)&gt;0,VLOOKUP(CONCATENATE(O$6," ",$D44),'-RÅDATA_KVARTAL-'!$A$4:$W$43,20),"")</f>
        <v>34904.27703481965</v>
      </c>
      <c r="P44" s="79"/>
      <c r="Q44" s="79">
        <f>IF(VLOOKUP(CONCATENATE(Q$6," ",$D44),'-RÅDATA_KVARTAL-'!$A$4:$W$43,20)&gt;0,VLOOKUP(CONCATENATE(Q$6," ",$D44),'-RÅDATA_KVARTAL-'!$A$4:$W$43,20),"")</f>
        <v>36289.318239999979</v>
      </c>
      <c r="R44" s="79"/>
      <c r="S44" s="79">
        <f>IF(VLOOKUP(CONCATENATE(S$6," ",$D44),'-RÅDATA_KVARTAL-'!$A$4:$W$43,20)&gt;0,VLOOKUP(CONCATENATE(S$6," ",$D44),'-RÅDATA_KVARTAL-'!$A$4:$W$43,20),"")</f>
        <v>37884.389875383931</v>
      </c>
      <c r="T44" s="79"/>
      <c r="U44" s="79">
        <f>IF(VLOOKUP(CONCATENATE(U$6," ",$D44),'-RÅDATA_KVARTAL-'!$A$4:$W$43,20)&gt;0,VLOOKUP(CONCATENATE(U$6," ",$D44),'-RÅDATA_KVARTAL-'!$A$4:$W$43,20),"")</f>
        <v>37387.504508886661</v>
      </c>
      <c r="V44" s="79"/>
      <c r="W44" s="79">
        <f>IF(VLOOKUP(CONCATENATE(W$6," ",$D44),'-RÅDATA_KVARTAL-'!$A$4:$W$43,20)&gt;0,VLOOKUP(CONCATENATE(W$6," ",$D44),'-RÅDATA_KVARTAL-'!$A$4:$W$43,20),"")</f>
        <v>34481.283578000031</v>
      </c>
      <c r="X44" s="80"/>
      <c r="Y44" s="79">
        <f>IF(VLOOKUP(CONCATENATE(Y$6," ",$D44),'-RÅDATA_KVARTAL-'!$A$4:$W$43,20)&gt;0,VLOOKUP(CONCATENATE(Y$6," ",$D44),'-RÅDATA_KVARTAL-'!$A$4:$W$43,20),"")</f>
        <v>38113.842950970007</v>
      </c>
      <c r="Z44" s="79"/>
      <c r="AA44" s="79">
        <f>IF(VLOOKUP(CONCATENATE(AA$6," ",$D44),'-RÅDATA_KVARTAL-'!$A$4:$W$43,20)&gt;0,VLOOKUP(CONCATENATE(AA$6," ",$D44),'-RÅDATA_KVARTAL-'!$A$4:$W$43,20),"")</f>
        <v>38576.244789368466</v>
      </c>
      <c r="AB44" s="79"/>
      <c r="AC44" s="79">
        <f>IF(VLOOKUP(CONCATENATE(AC$6," ",$D44),'-RÅDATA_KVARTAL-'!$A$4:$W$43,20)&gt;0,VLOOKUP(CONCATENATE(AC$6," ",$D44),'-RÅDATA_KVARTAL-'!$A$4:$W$43,20),"")</f>
        <v>36732.934421429381</v>
      </c>
      <c r="AD44" s="146"/>
      <c r="AE44" s="79">
        <f>IF(VLOOKUP(CONCATENATE(AE$6," ",$D44),'-RÅDATA_KVARTAL-'!$A$4:$W$75,20)&gt;0,VLOOKUP(CONCATENATE(AE$6," ",$D44),'-RÅDATA_KVARTAL-'!$A$4:$W$75,20),"")</f>
        <v>38065.469553426039</v>
      </c>
      <c r="AF44" s="37"/>
      <c r="AG44" s="33"/>
      <c r="AH44" s="18" t="s">
        <v>41</v>
      </c>
      <c r="AI44" s="25"/>
    </row>
    <row r="45" spans="2:37" ht="6" customHeight="1">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52"/>
      <c r="AH45" s="46"/>
      <c r="AI45" s="25"/>
    </row>
    <row r="46" spans="2:37" ht="6" customHeight="1">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33"/>
      <c r="AG46" s="33"/>
      <c r="AH46" s="38"/>
      <c r="AI46" s="25"/>
    </row>
    <row r="47" spans="2:37" s="53" customFormat="1" ht="12.75" customHeight="1">
      <c r="B47" s="237" t="s">
        <v>46</v>
      </c>
      <c r="C47" s="237"/>
      <c r="D47" s="237"/>
      <c r="E47" s="232"/>
      <c r="F47" s="232"/>
      <c r="G47" s="232"/>
      <c r="H47" s="232"/>
      <c r="I47" s="232"/>
      <c r="J47" s="232"/>
      <c r="K47" s="232"/>
      <c r="L47" s="232"/>
      <c r="M47" s="232"/>
      <c r="N47" s="232"/>
      <c r="O47" s="232"/>
      <c r="P47" s="232"/>
      <c r="Q47" s="232"/>
      <c r="R47" s="232"/>
      <c r="S47" s="232"/>
      <c r="T47" s="232"/>
      <c r="U47" s="232"/>
      <c r="V47" s="232"/>
      <c r="W47" s="232"/>
      <c r="X47" s="232"/>
      <c r="Y47" s="232"/>
      <c r="Z47" s="232"/>
      <c r="AA47" s="16"/>
      <c r="AB47" s="16"/>
      <c r="AC47" s="232"/>
      <c r="AD47" s="232"/>
      <c r="AE47" s="232"/>
      <c r="AF47" s="232"/>
      <c r="AG47" s="237" t="s">
        <v>48</v>
      </c>
      <c r="AH47" s="237"/>
      <c r="AI47" s="54"/>
    </row>
    <row r="48" spans="2:37" s="53" customFormat="1" ht="12.75" customHeight="1">
      <c r="B48" s="237" t="s">
        <v>47</v>
      </c>
      <c r="C48" s="237"/>
      <c r="D48" s="237"/>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34"/>
      <c r="AF48" s="134"/>
      <c r="AG48" s="237" t="s">
        <v>49</v>
      </c>
      <c r="AH48" s="237"/>
      <c r="AI48" s="54"/>
    </row>
    <row r="49" spans="2:37" ht="4.5" customHeight="1">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25"/>
    </row>
    <row r="50" spans="2:37" ht="10.5" customHeight="1">
      <c r="B50" s="16">
        <v>5</v>
      </c>
      <c r="C50" s="16"/>
      <c r="D50" s="18" t="s">
        <v>0</v>
      </c>
      <c r="E50" s="39"/>
      <c r="F50" s="40"/>
      <c r="G50" s="39"/>
      <c r="H50" s="40"/>
      <c r="I50" s="39"/>
      <c r="J50" s="40"/>
      <c r="K50" s="79" t="str">
        <f>IF(VLOOKUP(CONCATENATE(K$6," ",$D50),'-RÅDATA_KVARTAL-'!$A$4:$W$43,21)&gt;0,VLOOKUP(CONCATENATE(K$6," ",$D50),'-RÅDATA_KVARTAL-'!$A$4:$W$43,21),"")</f>
        <v/>
      </c>
      <c r="L50" s="79"/>
      <c r="M50" s="79">
        <f>IF(VLOOKUP(CONCATENATE(M$6," ",$D50),'-RÅDATA_KVARTAL-'!$A$4:$W$43,21)&gt;0,VLOOKUP(CONCATENATE(M$6," ",$D50),'-RÅDATA_KVARTAL-'!$A$4:$W$43,21),"")</f>
        <v>16196.795294285817</v>
      </c>
      <c r="N50" s="79"/>
      <c r="O50" s="79">
        <f>IF(VLOOKUP(CONCATENATE(O$6," ",$D50),'-RÅDATA_KVARTAL-'!$A$4:$W$43,21)&gt;0,VLOOKUP(CONCATENATE(O$6," ",$D50),'-RÅDATA_KVARTAL-'!$A$4:$W$43,21),"")</f>
        <v>16561.528407575752</v>
      </c>
      <c r="P50" s="79"/>
      <c r="Q50" s="79">
        <f>IF(VLOOKUP(CONCATENATE(Q$6," ",$D50),'-RÅDATA_KVARTAL-'!$A$4:$W$43,21)&gt;0,VLOOKUP(CONCATENATE(Q$6," ",$D50),'-RÅDATA_KVARTAL-'!$A$4:$W$43,21),"")</f>
        <v>17534.963596142439</v>
      </c>
      <c r="R50" s="79"/>
      <c r="S50" s="79">
        <f>IF(VLOOKUP(CONCATENATE(S$6," ",$D50),'-RÅDATA_KVARTAL-'!$A$4:$W$43,21)&gt;0,VLOOKUP(CONCATENATE(S$6," ",$D50),'-RÅDATA_KVARTAL-'!$A$4:$W$43,21),"")</f>
        <v>17929.69584276442</v>
      </c>
      <c r="T50" s="79"/>
      <c r="U50" s="79">
        <f>IF(VLOOKUP(CONCATENATE(U$6," ",$D50),'-RÅDATA_KVARTAL-'!$A$4:$W$43,21)&gt;0,VLOOKUP(CONCATENATE(U$6," ",$D50),'-RÅDATA_KVARTAL-'!$A$4:$W$43,21),"")</f>
        <v>18939.90282136216</v>
      </c>
      <c r="V50" s="79"/>
      <c r="W50" s="79">
        <f>IF(VLOOKUP(CONCATENATE(W$6," ",$D50),'-RÅDATA_KVARTAL-'!$A$4:$W$43,21)&gt;0,VLOOKUP(CONCATENATE(W$6," ",$D50),'-RÅDATA_KVARTAL-'!$A$4:$W$43,21),"")</f>
        <v>17555.314239706564</v>
      </c>
      <c r="X50" s="80"/>
      <c r="Y50" s="79">
        <f>IF(VLOOKUP(CONCATENATE(Y$6," ",$D50),'-RÅDATA_KVARTAL-'!$A$4:$W$43,21)&gt;0,VLOOKUP(CONCATENATE(Y$6," ",$D50),'-RÅDATA_KVARTAL-'!$A$4:$W$43,21),"")</f>
        <v>17538.599274728382</v>
      </c>
      <c r="Z50" s="79"/>
      <c r="AA50" s="79">
        <f>IF(VLOOKUP(CONCATENATE(AA$6," ",$D50),'-RÅDATA_KVARTAL-'!$A$4:$W$43,21)&gt;0,VLOOKUP(CONCATENATE(AA$6," ",$D50),'-RÅDATA_KVARTAL-'!$A$4:$W$43,21),"")</f>
        <v>19032.576885118309</v>
      </c>
      <c r="AB50" s="79"/>
      <c r="AC50" s="79">
        <f>IF(VLOOKUP(CONCATENATE(AC$6," ",$D50),'-RÅDATA_KVARTAL-'!$A$4:$W$43,21)&gt;0,VLOOKUP(CONCATENATE(AC$6," ",$D50),'-RÅDATA_KVARTAL-'!$A$4:$W$43,21),"")</f>
        <v>18087.904984435416</v>
      </c>
      <c r="AD50" s="146"/>
      <c r="AE50" s="79">
        <f>IF(VLOOKUP(CONCATENATE(AE$6," ",$D50),'-RÅDATA_KVARTAL-'!$A$4:$W$75,21)&gt;0,VLOOKUP(CONCATENATE(AE$6," ",$D50),'-RÅDATA_KVARTAL-'!$A$4:$W$75,21),"")</f>
        <v>17221.976064361977</v>
      </c>
      <c r="AF50" s="37" t="s">
        <v>169</v>
      </c>
      <c r="AG50" s="33"/>
      <c r="AH50" s="18" t="s">
        <v>38</v>
      </c>
      <c r="AI50" s="25"/>
    </row>
    <row r="51" spans="2:37" ht="10.5" customHeight="1">
      <c r="B51" s="16">
        <v>6</v>
      </c>
      <c r="C51" s="16"/>
      <c r="D51" s="18" t="s">
        <v>1</v>
      </c>
      <c r="E51" s="39"/>
      <c r="F51" s="40"/>
      <c r="G51" s="39"/>
      <c r="H51" s="40"/>
      <c r="I51" s="39"/>
      <c r="J51" s="40"/>
      <c r="K51" s="79" t="str">
        <f>IF(VLOOKUP(CONCATENATE(K$6," ",$D51),'-RÅDATA_KVARTAL-'!$A$4:$W$43,21)&gt;0,VLOOKUP(CONCATENATE(K$6," ",$D51),'-RÅDATA_KVARTAL-'!$A$4:$W$43,21),"")</f>
        <v/>
      </c>
      <c r="L51" s="79"/>
      <c r="M51" s="79">
        <f>IF(VLOOKUP(CONCATENATE(M$6," ",$D51),'-RÅDATA_KVARTAL-'!$A$4:$W$43,21)&gt;0,VLOOKUP(CONCATENATE(M$6," ",$D51),'-RÅDATA_KVARTAL-'!$A$4:$W$43,21),"")</f>
        <v>16366.909132994777</v>
      </c>
      <c r="N51" s="79"/>
      <c r="O51" s="79">
        <f>IF(VLOOKUP(CONCATENATE(O$6," ",$D51),'-RÅDATA_KVARTAL-'!$A$4:$W$43,21)&gt;0,VLOOKUP(CONCATENATE(O$6," ",$D51),'-RÅDATA_KVARTAL-'!$A$4:$W$43,21),"")</f>
        <v>16916.141840525383</v>
      </c>
      <c r="P51" s="79"/>
      <c r="Q51" s="79">
        <f>IF(VLOOKUP(CONCATENATE(Q$6," ",$D51),'-RÅDATA_KVARTAL-'!$A$4:$W$43,21)&gt;0,VLOOKUP(CONCATENATE(Q$6," ",$D51),'-RÅDATA_KVARTAL-'!$A$4:$W$43,21),"")</f>
        <v>17447.735546012787</v>
      </c>
      <c r="R51" s="79"/>
      <c r="S51" s="79">
        <f>IF(VLOOKUP(CONCATENATE(S$6," ",$D51),'-RÅDATA_KVARTAL-'!$A$4:$W$43,21)&gt;0,VLOOKUP(CONCATENATE(S$6," ",$D51),'-RÅDATA_KVARTAL-'!$A$4:$W$43,21),"")</f>
        <v>18185.301922070772</v>
      </c>
      <c r="T51" s="79"/>
      <c r="U51" s="79">
        <f>IF(VLOOKUP(CONCATENATE(U$6," ",$D51),'-RÅDATA_KVARTAL-'!$A$4:$W$43,21)&gt;0,VLOOKUP(CONCATENATE(U$6," ",$D51),'-RÅDATA_KVARTAL-'!$A$4:$W$43,21),"")</f>
        <v>19210.147118552559</v>
      </c>
      <c r="V51" s="79"/>
      <c r="W51" s="79">
        <f>IF(VLOOKUP(CONCATENATE(W$6," ",$D51),'-RÅDATA_KVARTAL-'!$A$4:$W$43,21)&gt;0,VLOOKUP(CONCATENATE(W$6," ",$D51),'-RÅDATA_KVARTAL-'!$A$4:$W$43,21),"")</f>
        <v>16795.135578502181</v>
      </c>
      <c r="X51" s="80"/>
      <c r="Y51" s="79">
        <f>IF(VLOOKUP(CONCATENATE(Y$6," ",$D51),'-RÅDATA_KVARTAL-'!$A$4:$W$43,21)&gt;0,VLOOKUP(CONCATENATE(Y$6," ",$D51),'-RÅDATA_KVARTAL-'!$A$4:$W$43,21),"")</f>
        <v>18191.495365381335</v>
      </c>
      <c r="Z51" s="79"/>
      <c r="AA51" s="79">
        <f>IF(VLOOKUP(CONCATENATE(AA$6," ",$D51),'-RÅDATA_KVARTAL-'!$A$4:$W$43,21)&gt;0,VLOOKUP(CONCATENATE(AA$6," ",$D51),'-RÅDATA_KVARTAL-'!$A$4:$W$43,21),"")</f>
        <v>18931.857735463916</v>
      </c>
      <c r="AB51" s="79"/>
      <c r="AC51" s="79">
        <f>IF(VLOOKUP(CONCATENATE(AC$6," ",$D51),'-RÅDATA_KVARTAL-'!$A$4:$W$43,21)&gt;0,VLOOKUP(CONCATENATE(AC$6," ",$D51),'-RÅDATA_KVARTAL-'!$A$4:$W$43,21),"")</f>
        <v>17728.521156200884</v>
      </c>
      <c r="AD51" s="146"/>
      <c r="AE51" s="79">
        <f>IF(VLOOKUP(CONCATENATE(AE$6," ",$D51),'-RÅDATA_KVARTAL-'!$A$4:$W$75,21)&gt;0,VLOOKUP(CONCATENATE(AE$6," ",$D51),'-RÅDATA_KVARTAL-'!$A$4:$W$75,21),"")</f>
        <v>17129.472985465523</v>
      </c>
      <c r="AF51" s="37" t="s">
        <v>169</v>
      </c>
      <c r="AG51" s="33"/>
      <c r="AH51" s="18" t="s">
        <v>39</v>
      </c>
      <c r="AI51" s="25"/>
      <c r="AK51" s="44"/>
    </row>
    <row r="52" spans="2:37" ht="10.5" customHeight="1">
      <c r="B52" s="16">
        <v>7</v>
      </c>
      <c r="C52" s="16"/>
      <c r="D52" s="18" t="s">
        <v>2</v>
      </c>
      <c r="E52" s="39"/>
      <c r="F52" s="35"/>
      <c r="G52" s="39"/>
      <c r="H52" s="35"/>
      <c r="I52" s="39"/>
      <c r="J52" s="35"/>
      <c r="K52" s="79" t="str">
        <f>IF(VLOOKUP(CONCATENATE(K$6," ",$D52),'-RÅDATA_KVARTAL-'!$A$4:$W$43,21)&gt;0,VLOOKUP(CONCATENATE(K$6," ",$D52),'-RÅDATA_KVARTAL-'!$A$4:$W$43,21),"")</f>
        <v/>
      </c>
      <c r="L52" s="79"/>
      <c r="M52" s="79">
        <f>IF(VLOOKUP(CONCATENATE(M$6," ",$D52),'-RÅDATA_KVARTAL-'!$A$4:$W$43,21)&gt;0,VLOOKUP(CONCATENATE(M$6," ",$D52),'-RÅDATA_KVARTAL-'!$A$4:$W$43,21),"")</f>
        <v>16350.12125980798</v>
      </c>
      <c r="N52" s="79"/>
      <c r="O52" s="79">
        <f>IF(VLOOKUP(CONCATENATE(O$6," ",$D52),'-RÅDATA_KVARTAL-'!$A$4:$W$43,21)&gt;0,VLOOKUP(CONCATENATE(O$6," ",$D52),'-RÅDATA_KVARTAL-'!$A$4:$W$43,21),"")</f>
        <v>17274.076128020191</v>
      </c>
      <c r="P52" s="79"/>
      <c r="Q52" s="79">
        <f>IF(VLOOKUP(CONCATENATE(Q$6," ",$D52),'-RÅDATA_KVARTAL-'!$A$4:$W$43,21)&gt;0,VLOOKUP(CONCATENATE(Q$6," ",$D52),'-RÅDATA_KVARTAL-'!$A$4:$W$43,21),"")</f>
        <v>17517.353501741578</v>
      </c>
      <c r="R52" s="79"/>
      <c r="S52" s="79">
        <f>IF(VLOOKUP(CONCATENATE(S$6," ",$D52),'-RÅDATA_KVARTAL-'!$A$4:$W$43,21)&gt;0,VLOOKUP(CONCATENATE(S$6," ",$D52),'-RÅDATA_KVARTAL-'!$A$4:$W$43,21),"")</f>
        <v>18264.690122657299</v>
      </c>
      <c r="T52" s="79"/>
      <c r="U52" s="79">
        <f>IF(VLOOKUP(CONCATENATE(U$6," ",$D52),'-RÅDATA_KVARTAL-'!$A$4:$W$43,21)&gt;0,VLOOKUP(CONCATENATE(U$6," ",$D52),'-RÅDATA_KVARTAL-'!$A$4:$W$43,21),"")</f>
        <v>19391.99112198026</v>
      </c>
      <c r="V52" s="79"/>
      <c r="W52" s="79">
        <f>IF(VLOOKUP(CONCATENATE(W$6," ",$D52),'-RÅDATA_KVARTAL-'!$A$4:$W$43,21)&gt;0,VLOOKUP(CONCATENATE(W$6," ",$D52),'-RÅDATA_KVARTAL-'!$A$4:$W$43,21),"")</f>
        <v>16384.852118090115</v>
      </c>
      <c r="X52" s="80"/>
      <c r="Y52" s="79">
        <f>IF(VLOOKUP(CONCATENATE(Y$6," ",$D52),'-RÅDATA_KVARTAL-'!$A$4:$W$43,21)&gt;0,VLOOKUP(CONCATENATE(Y$6," ",$D52),'-RÅDATA_KVARTAL-'!$A$4:$W$43,21),"")</f>
        <v>18684.285502077284</v>
      </c>
      <c r="Z52" s="79"/>
      <c r="AA52" s="79">
        <f>IF(VLOOKUP(CONCATENATE(AA$6," ",$D52),'-RÅDATA_KVARTAL-'!$A$4:$W$43,21)&gt;0,VLOOKUP(CONCATENATE(AA$6," ",$D52),'-RÅDATA_KVARTAL-'!$A$4:$W$43,21),"")</f>
        <v>18677.443827309929</v>
      </c>
      <c r="AB52" s="79"/>
      <c r="AC52" s="79">
        <f>IF(VLOOKUP(CONCATENATE(AC$6," ",$D52),'-RÅDATA_KVARTAL-'!$A$4:$W$43,21)&gt;0,VLOOKUP(CONCATENATE(AC$6," ",$D52),'-RÅDATA_KVARTAL-'!$A$4:$W$43,21),"")</f>
        <v>17611.018165739326</v>
      </c>
      <c r="AD52" s="146"/>
      <c r="AE52" s="79">
        <f>IF(VLOOKUP(CONCATENATE(AE$6," ",$D52),'-RÅDATA_KVARTAL-'!$A$4:$W$75,21)&gt;0,VLOOKUP(CONCATENATE(AE$6," ",$D52),'-RÅDATA_KVARTAL-'!$A$4:$W$75,21),"")</f>
        <v>17012.771004394173</v>
      </c>
      <c r="AF52" s="37" t="s">
        <v>169</v>
      </c>
      <c r="AG52" s="33"/>
      <c r="AH52" s="18" t="s">
        <v>40</v>
      </c>
      <c r="AI52" s="25"/>
    </row>
    <row r="53" spans="2:37" ht="10.5" customHeight="1">
      <c r="B53" s="16">
        <v>8</v>
      </c>
      <c r="C53" s="16"/>
      <c r="D53" s="18" t="s">
        <v>3</v>
      </c>
      <c r="E53" s="39"/>
      <c r="F53" s="35"/>
      <c r="G53" s="39"/>
      <c r="H53" s="35"/>
      <c r="I53" s="39"/>
      <c r="J53" s="35"/>
      <c r="K53" s="79">
        <f>IF(VLOOKUP(CONCATENATE(K$6," ",$D53),'-RÅDATA_KVARTAL-'!$A$4:$W$43,21)&gt;0,VLOOKUP(CONCATENATE(K$6," ",$D53),'-RÅDATA_KVARTAL-'!$A$4:$W$43,21),"")</f>
        <v>16084.583143398442</v>
      </c>
      <c r="L53" s="79"/>
      <c r="M53" s="79">
        <f>IF(VLOOKUP(CONCATENATE(M$6," ",$D53),'-RÅDATA_KVARTAL-'!$A$4:$W$43,21)&gt;0,VLOOKUP(CONCATENATE(M$6," ",$D53),'-RÅDATA_KVARTAL-'!$A$4:$W$43,21),"")</f>
        <v>16545.451778000002</v>
      </c>
      <c r="N53" s="79"/>
      <c r="O53" s="79">
        <f>IF(VLOOKUP(CONCATENATE(O$6," ",$D53),'-RÅDATA_KVARTAL-'!$A$4:$W$43,21)&gt;0,VLOOKUP(CONCATENATE(O$6," ",$D53),'-RÅDATA_KVARTAL-'!$A$4:$W$43,21),"")</f>
        <v>17274.909475774104</v>
      </c>
      <c r="P53" s="79"/>
      <c r="Q53" s="79">
        <f>IF(VLOOKUP(CONCATENATE(Q$6," ",$D53),'-RÅDATA_KVARTAL-'!$A$4:$W$43,21)&gt;0,VLOOKUP(CONCATENATE(Q$6," ",$D53),'-RÅDATA_KVARTAL-'!$A$4:$W$43,21),"")</f>
        <v>17752.760896099211</v>
      </c>
      <c r="R53" s="79"/>
      <c r="S53" s="79">
        <f>IF(VLOOKUP(CONCATENATE(S$6," ",$D53),'-RÅDATA_KVARTAL-'!$A$4:$W$43,21)&gt;0,VLOOKUP(CONCATENATE(S$6," ",$D53),'-RÅDATA_KVARTAL-'!$A$4:$W$43,21),"")</f>
        <v>18648.17521242952</v>
      </c>
      <c r="T53" s="79"/>
      <c r="U53" s="79">
        <f>IF(VLOOKUP(CONCATENATE(U$6," ",$D53),'-RÅDATA_KVARTAL-'!$A$4:$W$43,21)&gt;0,VLOOKUP(CONCATENATE(U$6," ",$D53),'-RÅDATA_KVARTAL-'!$A$4:$W$43,21),"")</f>
        <v>18560.442723206637</v>
      </c>
      <c r="V53" s="79"/>
      <c r="W53" s="79">
        <f>IF(VLOOKUP(CONCATENATE(W$6," ",$D53),'-RÅDATA_KVARTAL-'!$A$4:$W$43,21)&gt;0,VLOOKUP(CONCATENATE(W$6," ",$D53),'-RÅDATA_KVARTAL-'!$A$4:$W$43,21),"")</f>
        <v>16972.357520616581</v>
      </c>
      <c r="X53" s="80"/>
      <c r="Y53" s="79">
        <f>IF(VLOOKUP(CONCATENATE(Y$6," ",$D53),'-RÅDATA_KVARTAL-'!$A$4:$W$43,21)&gt;0,VLOOKUP(CONCATENATE(Y$6," ",$D53),'-RÅDATA_KVARTAL-'!$A$4:$W$43,21),"")</f>
        <v>18844.02898249733</v>
      </c>
      <c r="Z53" s="79"/>
      <c r="AA53" s="79">
        <f>IF(VLOOKUP(CONCATENATE(AA$6," ",$D53),'-RÅDATA_KVARTAL-'!$A$4:$W$43,21)&gt;0,VLOOKUP(CONCATENATE(AA$6," ",$D53),'-RÅDATA_KVARTAL-'!$A$4:$W$43,21),"")</f>
        <v>18194.387729349495</v>
      </c>
      <c r="AB53" s="79"/>
      <c r="AC53" s="79">
        <f>IF(VLOOKUP(CONCATENATE(AC$6," ",$D53),'-RÅDATA_KVARTAL-'!$A$4:$W$43,21)&gt;0,VLOOKUP(CONCATENATE(AC$6," ",$D53),'-RÅDATA_KVARTAL-'!$A$4:$W$43,21),"")</f>
        <v>17454.695790354366</v>
      </c>
      <c r="AD53" s="146"/>
      <c r="AE53" s="79">
        <f>IF(VLOOKUP(CONCATENATE(AE$6," ",$D53),'-RÅDATA_KVARTAL-'!$A$4:$W$75,21)&gt;0,VLOOKUP(CONCATENATE(AE$6," ",$D53),'-RÅDATA_KVARTAL-'!$A$4:$W$75,21),"")</f>
        <v>17218.110584915801</v>
      </c>
      <c r="AF53" s="37"/>
      <c r="AG53" s="33"/>
      <c r="AH53" s="18" t="s">
        <v>41</v>
      </c>
      <c r="AI53" s="25"/>
    </row>
    <row r="54" spans="2:37" ht="6" customHeight="1">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31"/>
      <c r="AH54" s="58"/>
      <c r="AI54" s="25"/>
    </row>
    <row r="55" spans="2:37">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row>
    <row r="56" spans="2:37">
      <c r="B56" s="185" t="s">
        <v>243</v>
      </c>
      <c r="C56" s="25"/>
      <c r="D56" s="25"/>
      <c r="E56" s="25"/>
      <c r="F56" s="25"/>
      <c r="G56" s="25"/>
      <c r="H56" s="25"/>
      <c r="I56" s="25"/>
      <c r="J56" s="25"/>
      <c r="K56" s="25"/>
      <c r="L56" s="25"/>
      <c r="M56" s="25"/>
      <c r="N56" s="25"/>
      <c r="O56" s="25"/>
      <c r="P56" s="25"/>
      <c r="Q56" s="25"/>
      <c r="R56" s="25"/>
      <c r="S56" s="25"/>
      <c r="T56" s="25"/>
      <c r="U56" s="25"/>
    </row>
    <row r="57" spans="2:37">
      <c r="B57" s="74" t="s">
        <v>244</v>
      </c>
      <c r="C57" s="25"/>
      <c r="D57" s="25"/>
      <c r="E57" s="25"/>
      <c r="F57" s="25"/>
      <c r="G57" s="25"/>
      <c r="H57" s="25"/>
      <c r="I57" s="25"/>
      <c r="J57" s="25"/>
      <c r="K57" s="25"/>
      <c r="L57" s="25"/>
      <c r="M57" s="25"/>
      <c r="N57" s="25"/>
      <c r="O57" s="25"/>
      <c r="P57" s="25"/>
      <c r="Q57" s="25"/>
      <c r="R57" s="25"/>
      <c r="S57" s="25"/>
      <c r="T57" s="25"/>
      <c r="U57" s="25"/>
    </row>
  </sheetData>
  <mergeCells count="46">
    <mergeCell ref="AG6:AH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 ref="G6:H6"/>
    <mergeCell ref="K17:L17"/>
    <mergeCell ref="M17:N17"/>
    <mergeCell ref="AG17:AH17"/>
    <mergeCell ref="AE17:AF17"/>
    <mergeCell ref="U17:V17"/>
    <mergeCell ref="Q17:R17"/>
    <mergeCell ref="O17:P17"/>
    <mergeCell ref="S17:T17"/>
    <mergeCell ref="AC17:AD17"/>
    <mergeCell ref="AG18:AH18"/>
    <mergeCell ref="B38:D38"/>
    <mergeCell ref="E38:F38"/>
    <mergeCell ref="G38:H38"/>
    <mergeCell ref="I38:J38"/>
    <mergeCell ref="AG38:AH38"/>
    <mergeCell ref="B18:D18"/>
    <mergeCell ref="B48:D48"/>
    <mergeCell ref="AG48:AH48"/>
    <mergeCell ref="M47:N47"/>
    <mergeCell ref="O47:P47"/>
    <mergeCell ref="Q47:R47"/>
    <mergeCell ref="S47:T47"/>
    <mergeCell ref="U47:V47"/>
    <mergeCell ref="I47:J47"/>
    <mergeCell ref="K47:L47"/>
    <mergeCell ref="Y47:Z47"/>
    <mergeCell ref="AC47:AD47"/>
    <mergeCell ref="AG47:AH47"/>
    <mergeCell ref="AE47:AF47"/>
    <mergeCell ref="W47:X47"/>
  </mergeCells>
  <pageMargins left="0.70866141732283472" right="0.70866141732283472" top="0.74803149606299213" bottom="0.74803149606299213" header="0.31496062992125984" footer="0.31496062992125984"/>
  <pageSetup paperSize="9" scale="83"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24</vt:i4>
      </vt:variant>
      <vt:variant>
        <vt:lpstr>Namngivna områden</vt:lpstr>
      </vt:variant>
      <vt:variant>
        <vt:i4>26</vt:i4>
      </vt:variant>
    </vt:vector>
  </HeadingPairs>
  <TitlesOfParts>
    <vt:vector size="50" baseType="lpstr">
      <vt:lpstr>Titelsida</vt:lpstr>
      <vt:lpstr>Innehåll_Contents</vt:lpstr>
      <vt:lpstr>Fakta om statistiken (1)</vt:lpstr>
      <vt:lpstr>Fakta om statistiken (2)</vt:lpstr>
      <vt:lpstr>Definitioner</vt:lpstr>
      <vt:lpstr>Historisk</vt:lpstr>
      <vt:lpstr>K1_K2 </vt:lpstr>
      <vt:lpstr>K3_K4</vt:lpstr>
      <vt:lpstr>K5_K6</vt:lpstr>
      <vt:lpstr>K7_K8</vt:lpstr>
      <vt:lpstr>K9_K10</vt:lpstr>
      <vt:lpstr>K11_K12</vt:lpstr>
      <vt:lpstr>K13_K14</vt:lpstr>
      <vt:lpstr>Fig 1</vt:lpstr>
      <vt:lpstr>Fig 2</vt:lpstr>
      <vt:lpstr>Fig 3</vt:lpstr>
      <vt:lpstr>Fig 4</vt:lpstr>
      <vt:lpstr>Fig 5</vt:lpstr>
      <vt:lpstr>Fig 6</vt:lpstr>
      <vt:lpstr>Fig 7</vt:lpstr>
      <vt:lpstr>Fig 8</vt:lpstr>
      <vt:lpstr>Fig 9</vt:lpstr>
      <vt:lpstr>Fig 10</vt:lpstr>
      <vt:lpstr>-RÅDATA_KVARTAL-</vt:lpstr>
      <vt:lpstr>Definitioner!Print_Area</vt:lpstr>
      <vt:lpstr>'Fakta om statistiken (1)'!Print_Area</vt:lpstr>
      <vt:lpstr>'Fakta om statistiken (2)'!Print_Area</vt:lpstr>
      <vt:lpstr>'Fig 1'!Print_Area</vt:lpstr>
      <vt:lpstr>'Fig 10'!Print_Area</vt:lpstr>
      <vt:lpstr>'Fig 2'!Print_Area</vt:lpstr>
      <vt:lpstr>'Fig 3'!Print_Area</vt:lpstr>
      <vt:lpstr>'Fig 4'!Print_Area</vt:lpstr>
      <vt:lpstr>'Fig 5'!Print_Area</vt:lpstr>
      <vt:lpstr>'Fig 6'!Print_Area</vt:lpstr>
      <vt:lpstr>'Fig 7'!Print_Area</vt:lpstr>
      <vt:lpstr>'Fig 8'!Print_Area</vt:lpstr>
      <vt:lpstr>'Fig 9'!Print_Area</vt:lpstr>
      <vt:lpstr>Historisk!Print_Area</vt:lpstr>
      <vt:lpstr>Innehåll_Contents!Print_Area</vt:lpstr>
      <vt:lpstr>'K1_K2 '!Print_Area</vt:lpstr>
      <vt:lpstr>K11_K12!Print_Area</vt:lpstr>
      <vt:lpstr>K13_K14!Print_Area</vt:lpstr>
      <vt:lpstr>K3_K4!Print_Area</vt:lpstr>
      <vt:lpstr>K5_K6!Print_Area</vt:lpstr>
      <vt:lpstr>K7_K8!Print_Area</vt:lpstr>
      <vt:lpstr>K9_K10!Print_Area</vt:lpstr>
      <vt:lpstr>Definitioner!Utskriftsområde</vt:lpstr>
      <vt:lpstr>'Fakta om statistiken (1)'!Utskriftsområde</vt:lpstr>
      <vt:lpstr>'Fakta om statistiken (2)'!Utskriftsområde</vt:lpstr>
      <vt:lpstr>Historisk!Utskriftsområde</vt:lpstr>
    </vt:vector>
  </TitlesOfParts>
  <Company>Banverket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Carina Jonsson</cp:lastModifiedBy>
  <cp:lastPrinted>2013-12-10T16:09:23Z</cp:lastPrinted>
  <dcterms:created xsi:type="dcterms:W3CDTF">2006-04-04T13:19:40Z</dcterms:created>
  <dcterms:modified xsi:type="dcterms:W3CDTF">2014-03-05T12:33:35Z</dcterms:modified>
</cp:coreProperties>
</file>