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3.xml" ContentType="application/vnd.openxmlformats-officedocument.spreadsheetml.worksheet+xml"/>
  <Override PartName="/xl/chartsheets/sheet3.xml" ContentType="application/vnd.openxmlformats-officedocument.spreadsheetml.chartsheet+xml"/>
  <Override PartName="/xl/worksheets/sheet4.xml" ContentType="application/vnd.openxmlformats-officedocument.spreadsheetml.work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worksheets/sheet5.xml" ContentType="application/vnd.openxmlformats-officedocument.spreadsheetml.worksheet+xml"/>
  <Override PartName="/xl/chartsheets/sheet8.xml" ContentType="application/vnd.openxmlformats-officedocument.spreadsheetml.chartsheet+xml"/>
  <Override PartName="/xl/worksheets/sheet6.xml" ContentType="application/vnd.openxmlformats-officedocument.spreadsheetml.work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worksheets/sheet7.xml" ContentType="application/vnd.openxmlformats-officedocument.spreadsheetml.worksheet+xml"/>
  <Override PartName="/xl/chartsheets/sheet12.xml" ContentType="application/vnd.openxmlformats-officedocument.spreadsheetml.chartsheet+xml"/>
  <Override PartName="/xl/worksheets/sheet8.xml" ContentType="application/vnd.openxmlformats-officedocument.spreadsheetml.worksheet+xml"/>
  <Override PartName="/xl/chartsheets/sheet13.xml" ContentType="application/vnd.openxmlformats-officedocument.spreadsheetml.chartsheet+xml"/>
  <Override PartName="/xl/worksheets/sheet9.xml" ContentType="application/vnd.openxmlformats-officedocument.spreadsheetml.worksheet+xml"/>
  <Override PartName="/xl/chartsheets/sheet14.xml" ContentType="application/vnd.openxmlformats-officedocument.spreadsheetml.chartsheet+xml"/>
  <Override PartName="/xl/chartsheets/sheet15.xml" ContentType="application/vnd.openxmlformats-officedocument.spreadsheetml.chartsheet+xml"/>
  <Override PartName="/xl/chartsheets/sheet16.xml" ContentType="application/vnd.openxmlformats-officedocument.spreadsheetml.chartsheet+xml"/>
  <Override PartName="/xl/worksheets/sheet10.xml" ContentType="application/vnd.openxmlformats-officedocument.spreadsheetml.worksheet+xml"/>
  <Override PartName="/xl/chartsheets/sheet17.xml" ContentType="application/vnd.openxmlformats-officedocument.spreadsheetml.chartsheet+xml"/>
  <Override PartName="/xl/chartsheets/sheet18.xml" ContentType="application/vnd.openxmlformats-officedocument.spreadsheetml.chartsheet+xml"/>
  <Override PartName="/xl/worksheets/sheet11.xml" ContentType="application/vnd.openxmlformats-officedocument.spreadsheetml.worksheet+xml"/>
  <Override PartName="/xl/chartsheets/sheet19.xml" ContentType="application/vnd.openxmlformats-officedocument.spreadsheetml.chartsheet+xml"/>
  <Override PartName="/xl/worksheets/sheet12.xml" ContentType="application/vnd.openxmlformats-officedocument.spreadsheetml.worksheet+xml"/>
  <Override PartName="/xl/chartsheets/sheet20.xml" ContentType="application/vnd.openxmlformats-officedocument.spreadsheetml.chartsheet+xml"/>
  <Override PartName="/xl/worksheets/sheet13.xml" ContentType="application/vnd.openxmlformats-officedocument.spreadsheetml.worksheet+xml"/>
  <Override PartName="/xl/chartsheets/sheet21.xml" ContentType="application/vnd.openxmlformats-officedocument.spreadsheetml.chartsheet+xml"/>
  <Override PartName="/xl/worksheets/sheet14.xml" ContentType="application/vnd.openxmlformats-officedocument.spreadsheetml.worksheet+xml"/>
  <Override PartName="/xl/chartsheets/sheet22.xml" ContentType="application/vnd.openxmlformats-officedocument.spreadsheetml.chartsheet+xml"/>
  <Override PartName="/xl/worksheets/sheet15.xml" ContentType="application/vnd.openxmlformats-officedocument.spreadsheetml.worksheet+xml"/>
  <Override PartName="/xl/chartsheets/sheet23.xml" ContentType="application/vnd.openxmlformats-officedocument.spreadsheetml.chartsheet+xml"/>
  <Override PartName="/xl/worksheets/sheet16.xml" ContentType="application/vnd.openxmlformats-officedocument.spreadsheetml.worksheet+xml"/>
  <Override PartName="/xl/chartsheets/sheet24.xml" ContentType="application/vnd.openxmlformats-officedocument.spreadsheetml.chartsheet+xml"/>
  <Override PartName="/xl/chartsheets/sheet25.xml" ContentType="application/vnd.openxmlformats-officedocument.spreadsheetml.chart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4.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xml" ContentType="application/vnd.openxmlformats-officedocument.themeOverride+xml"/>
  <Override PartName="/xl/drawings/drawing15.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6.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7.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8.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0.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1.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2.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3.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4.xml" ContentType="application/vnd.openxmlformats-officedocument.drawing+xml"/>
  <Override PartName="/xl/charts/chart23.xml" ContentType="application/vnd.openxmlformats-officedocument.drawingml.chart+xml"/>
  <Override PartName="/xl/drawings/drawing25.xml" ContentType="application/vnd.openxmlformats-officedocument.drawing+xml"/>
  <Override PartName="/xl/charts/chart24.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6.xml" ContentType="application/vnd.openxmlformats-officedocument.drawing+xml"/>
  <Override PartName="/xl/charts/chart25.xml" ContentType="application/vnd.openxmlformats-officedocument.drawingml.chart+xml"/>
  <Override PartName="/xl/charts/style24.xml" ContentType="application/vnd.ms-office.chartstyle+xml"/>
  <Override PartName="/xl/charts/colors2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130"/>
  <workbookPr codeName="ThisWorkbook"/>
  <mc:AlternateContent xmlns:mc="http://schemas.openxmlformats.org/markup-compatibility/2006">
    <mc:Choice Requires="x15">
      <x15ac:absPath xmlns:x15ac="http://schemas.microsoft.com/office/spreadsheetml/2010/11/ac" url="S:\Projekt\PROJEKT UNS på G\Transportläget\Transportläget per månad\4. Transportläget - 2021-05-12\"/>
    </mc:Choice>
  </mc:AlternateContent>
  <xr:revisionPtr revIDLastSave="0" documentId="13_ncr:1_{94654422-91E1-429D-8E99-113D53402404}" xr6:coauthVersionLast="45" xr6:coauthVersionMax="45" xr10:uidLastSave="{00000000-0000-0000-0000-000000000000}"/>
  <bookViews>
    <workbookView xWindow="-120" yWindow="-120" windowWidth="24240" windowHeight="13140" firstSheet="27" activeTab="29" xr2:uid="{00000000-000D-0000-FFFF-FFFF00000000}"/>
  </bookViews>
  <sheets>
    <sheet name="Information" sheetId="25" r:id="rId1"/>
    <sheet name="Summering - Summary" sheetId="1" r:id="rId2"/>
    <sheet name="Figur 1" sheetId="26" r:id="rId3"/>
    <sheet name="Figur 2" sheetId="19" r:id="rId4"/>
    <sheet name="Väg - Road" sheetId="39" r:id="rId5"/>
    <sheet name="Figur 3" sheetId="40" r:id="rId6"/>
    <sheet name="Trängsel - Congestion" sheetId="55" r:id="rId7"/>
    <sheet name="Figur 4" sheetId="56" r:id="rId8"/>
    <sheet name="Figur 5" sheetId="58" r:id="rId9"/>
    <sheet name="Figur 6" sheetId="57" r:id="rId10"/>
    <sheet name="Figur 7" sheetId="59" r:id="rId11"/>
    <sheet name="Tåg - Train 1" sheetId="60" r:id="rId12"/>
    <sheet name="Figur 8" sheetId="61" r:id="rId13"/>
    <sheet name="Tåg - Train 2" sheetId="62" r:id="rId14"/>
    <sheet name="Figur 9A" sheetId="89" r:id="rId15"/>
    <sheet name="Figur 9B" sheetId="88" r:id="rId16"/>
    <sheet name="Figur 9C" sheetId="87" r:id="rId17"/>
    <sheet name="Tåg - Train 3" sheetId="64" r:id="rId18"/>
    <sheet name="Figur 10" sheetId="65" r:id="rId19"/>
    <sheet name="Sjöfart - Maritime 1" sheetId="74" r:id="rId20"/>
    <sheet name="Figur 11" sheetId="75" r:id="rId21"/>
    <sheet name="Sjöfart - Maritime 2" sheetId="29" r:id="rId22"/>
    <sheet name="Figur 12" sheetId="30" r:id="rId23"/>
    <sheet name="Figur 13" sheetId="31" r:id="rId24"/>
    <sheet name="Figur 14" sheetId="32" r:id="rId25"/>
    <sheet name="Flygtrafik - Air 1" sheetId="45" r:id="rId26"/>
    <sheet name="Figur 15" sheetId="47" r:id="rId27"/>
    <sheet name="Figur 16" sheetId="49" r:id="rId28"/>
    <sheet name="Flygtrafik - Air 2" sheetId="50" r:id="rId29"/>
    <sheet name="Figur 17" sheetId="52" r:id="rId30"/>
    <sheet name="Flygtrafik - Air 3" sheetId="80" r:id="rId31"/>
    <sheet name="Figur 18" sheetId="82" r:id="rId32"/>
    <sheet name="Gränsöverskr. - Cross border 1" sheetId="67" r:id="rId33"/>
    <sheet name="Figur 19" sheetId="68" r:id="rId34"/>
    <sheet name="Gränsöverskr. - Cross border 2" sheetId="69" r:id="rId35"/>
    <sheet name="Figur 20" sheetId="77" r:id="rId36"/>
    <sheet name="Gränsöverskr. - Cross border 3" sheetId="71" r:id="rId37"/>
    <sheet name="Figur 21" sheetId="72" r:id="rId38"/>
    <sheet name="Övriga - Other" sheetId="33" r:id="rId39"/>
    <sheet name="Figur 22" sheetId="76" r:id="rId40"/>
    <sheet name="Figur 23" sheetId="54" r:id="rId41"/>
  </sheets>
  <externalReferences>
    <externalReference r:id="rId42"/>
    <externalReference r:id="rId43"/>
    <externalReference r:id="rId44"/>
    <externalReference r:id="rId45"/>
  </externalReferences>
  <definedNames>
    <definedName name="_1A18Q1" localSheetId="21">#REF!</definedName>
    <definedName name="_1A18Q1">#REF!</definedName>
    <definedName name="_1A18Q2" localSheetId="21">#REF!</definedName>
    <definedName name="_1A18Q2">#REF!</definedName>
    <definedName name="_1A18Q3" localSheetId="21">#REF!</definedName>
    <definedName name="_1A18Q3">#REF!</definedName>
    <definedName name="_1A18Q4">#REF!</definedName>
    <definedName name="_1A19Q1" localSheetId="21">'[1]Tabell 1A'!#REF!</definedName>
    <definedName name="_1A19Q1">#REF!</definedName>
    <definedName name="_1A19Q2" localSheetId="21">'[1]Tabell 1A'!#REF!</definedName>
    <definedName name="_1A19Q2">#REF!</definedName>
    <definedName name="_1A19Q3" localSheetId="21">'[1]Tabell 1A'!#REF!</definedName>
    <definedName name="_1A19Q3">#REF!</definedName>
    <definedName name="_1A19Q4" localSheetId="21">'[1]Tabell 1A'!#REF!</definedName>
    <definedName name="_1A19Q4">#REF!</definedName>
    <definedName name="_1AQPrev1" localSheetId="21">'[1]Tabell 1A'!#REF!</definedName>
    <definedName name="_1AQPrev1">#REF!</definedName>
    <definedName name="_1AQPrev2" localSheetId="21">'[1]Tabell 1A'!#REF!</definedName>
    <definedName name="_1AQPrev2">#REF!</definedName>
    <definedName name="_1AQPrev3" localSheetId="21">'[1]Tabell 1A'!#REF!</definedName>
    <definedName name="_1AQPrev3">#REF!</definedName>
    <definedName name="_1AQThis" localSheetId="21">'[1]Tabell 1A'!#REF!</definedName>
    <definedName name="_1AQThis">#REF!</definedName>
    <definedName name="_1B18Q1" localSheetId="21">#REF!</definedName>
    <definedName name="_1B18Q1">#REF!</definedName>
    <definedName name="_1B18Q2" localSheetId="21">#REF!</definedName>
    <definedName name="_1B18Q2">#REF!</definedName>
    <definedName name="_1B18Q3" localSheetId="21">#REF!</definedName>
    <definedName name="_1B18Q3">#REF!</definedName>
    <definedName name="_1B18Q4" localSheetId="21">#REF!</definedName>
    <definedName name="_1B18Q4">#REF!</definedName>
    <definedName name="_1B19Q1" localSheetId="21">'[1]Tabell 1B'!#REF!</definedName>
    <definedName name="_1B19Q1">#REF!</definedName>
    <definedName name="_1B19Q2" localSheetId="21">'[1]Tabell 1B'!#REF!</definedName>
    <definedName name="_1B19Q2">#REF!</definedName>
    <definedName name="_1B19Q3" localSheetId="21">'[1]Tabell 1B'!#REF!</definedName>
    <definedName name="_1B19Q3">#REF!</definedName>
    <definedName name="_1B19Q4" localSheetId="21">'[1]Tabell 1B'!#REF!</definedName>
    <definedName name="_1B19Q4">#REF!</definedName>
    <definedName name="_1BQPrev1" localSheetId="21">'[1]Tabell 1B'!#REF!</definedName>
    <definedName name="_1BQPrev1">#REF!</definedName>
    <definedName name="_1BQPrev2" localSheetId="21">'[1]Tabell 1B'!#REF!</definedName>
    <definedName name="_1BQPrev2">#REF!</definedName>
    <definedName name="_1BQPrev3" localSheetId="21">'[1]Tabell 1B'!#REF!</definedName>
    <definedName name="_1BQPrev3">#REF!</definedName>
    <definedName name="_1BQThis" localSheetId="21">'[1]Tabell 1B'!#REF!</definedName>
    <definedName name="_1BQThis">#REF!</definedName>
    <definedName name="_218Q1" localSheetId="21">#REF!</definedName>
    <definedName name="_218Q1">#REF!</definedName>
    <definedName name="_218Q2" localSheetId="21">#REF!</definedName>
    <definedName name="_218Q2">#REF!</definedName>
    <definedName name="_218Q3" localSheetId="21">#REF!</definedName>
    <definedName name="_218Q3">#REF!</definedName>
    <definedName name="_218Q4" localSheetId="21">#REF!</definedName>
    <definedName name="_218Q4">#REF!</definedName>
    <definedName name="_219Q1" localSheetId="21">'[1]Tabell 2'!#REF!</definedName>
    <definedName name="_219Q1">#REF!</definedName>
    <definedName name="_219Q2" localSheetId="21">'[1]Tabell 2'!#REF!</definedName>
    <definedName name="_219Q2">#REF!</definedName>
    <definedName name="_219Q3" localSheetId="21">'[1]Tabell 2'!#REF!</definedName>
    <definedName name="_219Q3">#REF!</definedName>
    <definedName name="_219Q4" localSheetId="21">'[1]Tabell 2'!#REF!</definedName>
    <definedName name="_219Q4">#REF!</definedName>
    <definedName name="_2QPrev1" localSheetId="21">'[1]Tabell 2'!#REF!</definedName>
    <definedName name="_2QPrev1">#REF!</definedName>
    <definedName name="_2QPrev2" localSheetId="21">'[1]Tabell 2'!#REF!</definedName>
    <definedName name="_2QPrev2">#REF!</definedName>
    <definedName name="_2QPrev3" localSheetId="21">'[1]Tabell 2'!#REF!</definedName>
    <definedName name="_2QPrev3">#REF!</definedName>
    <definedName name="_2QThis" localSheetId="21">'[1]Tabell 2'!#REF!</definedName>
    <definedName name="_2QThis">#REF!</definedName>
    <definedName name="_3AQPrev1C1">'[2]Tabell 3A'!#REF!</definedName>
    <definedName name="_3AQPrev1C2">'[2]Tabell 3A'!#REF!</definedName>
    <definedName name="_3AQPrev1C3">'[2]Tabell 3A'!#REF!</definedName>
    <definedName name="_3AQPrev1C4">'[2]Tabell 3A'!#REF!</definedName>
    <definedName name="_3AQPrev1C5">'[2]Tabell 3A'!#REF!</definedName>
    <definedName name="_3AQPrev1C6">'[2]Tabell 3A'!#REF!</definedName>
    <definedName name="_3AQPrev2C1">'[2]Tabell 3A'!#REF!</definedName>
    <definedName name="_3AQPrev2C2">'[2]Tabell 3A'!#REF!</definedName>
    <definedName name="_3AQPrev2C3">'[2]Tabell 3A'!#REF!</definedName>
    <definedName name="_3AQPrev2C4">'[2]Tabell 3A'!#REF!</definedName>
    <definedName name="_3AQPrev2C5">'[2]Tabell 3A'!#REF!</definedName>
    <definedName name="_3AQPrev2C6">'[2]Tabell 3A'!#REF!</definedName>
    <definedName name="_3AQPrev3C1">'[2]Tabell 3A'!#REF!</definedName>
    <definedName name="_3AQPrev3C2">'[2]Tabell 3A'!#REF!</definedName>
    <definedName name="_3AQPrev3C3">'[2]Tabell 3A'!#REF!</definedName>
    <definedName name="_3AQPrev3C4">'[2]Tabell 3A'!#REF!</definedName>
    <definedName name="_3AQPrev3C5">'[2]Tabell 3A'!#REF!</definedName>
    <definedName name="_3AQPrev3C6">'[2]Tabell 3A'!#REF!</definedName>
    <definedName name="_3AQPrev4C1">'[2]Tabell 3A'!#REF!</definedName>
    <definedName name="_3AQPrev4C2">'[2]Tabell 3A'!#REF!</definedName>
    <definedName name="_3AQPrev4C3">'[2]Tabell 3A'!#REF!</definedName>
    <definedName name="_3AQPrev4C4">'[2]Tabell 3A'!#REF!</definedName>
    <definedName name="_3AQPrev4C5">'[2]Tabell 3A'!#REF!</definedName>
    <definedName name="_3AQPrev4C6">'[2]Tabell 3A'!#REF!</definedName>
    <definedName name="_3AQThisC1">'[2]Tabell 3A'!#REF!</definedName>
    <definedName name="_3AQThisC2">'[2]Tabell 3A'!#REF!</definedName>
    <definedName name="_3AQThisC3">'[2]Tabell 3A'!#REF!</definedName>
    <definedName name="_3AQThisC4">'[2]Tabell 3A'!#REF!</definedName>
    <definedName name="_3AQThisC5">'[2]Tabell 3A'!#REF!</definedName>
    <definedName name="_3AQThisC6">'[2]Tabell 3A'!#REF!</definedName>
    <definedName name="_3BQPrev1C1">'[2]Tabell 3B'!#REF!</definedName>
    <definedName name="_3BQPrev1C2">'[2]Tabell 3B'!#REF!</definedName>
    <definedName name="_3BQPrev1C3">'[2]Tabell 3B'!#REF!</definedName>
    <definedName name="_3BQPrev1C4">'[2]Tabell 3B'!#REF!</definedName>
    <definedName name="_3BQPrev1C5">'[2]Tabell 3B'!#REF!</definedName>
    <definedName name="_3BQPrev1C6">'[2]Tabell 3B'!#REF!</definedName>
    <definedName name="_3BQPrev2C1">'[2]Tabell 3B'!#REF!</definedName>
    <definedName name="_3BQPrev2C2">'[2]Tabell 3B'!#REF!</definedName>
    <definedName name="_3BQPrev2C3">'[2]Tabell 3B'!#REF!</definedName>
    <definedName name="_3BQPrev2C4">'[2]Tabell 3B'!#REF!</definedName>
    <definedName name="_3BQPrev2C5">'[2]Tabell 3B'!#REF!</definedName>
    <definedName name="_3BQPrev2C6">'[2]Tabell 3B'!#REF!</definedName>
    <definedName name="_3BQPrev3C1">'[2]Tabell 3B'!#REF!</definedName>
    <definedName name="_3BQPrev3C2">'[2]Tabell 3B'!#REF!</definedName>
    <definedName name="_3BQPrev3C3">'[2]Tabell 3B'!#REF!</definedName>
    <definedName name="_3BQPrev3C4">'[2]Tabell 3B'!#REF!</definedName>
    <definedName name="_3BQPrev3C5">'[2]Tabell 3B'!#REF!</definedName>
    <definedName name="_3BQPrev3C6">'[2]Tabell 3B'!#REF!</definedName>
    <definedName name="_3BQPrev4C1">'[2]Tabell 3B'!#REF!</definedName>
    <definedName name="_3BQPrev4C2">'[2]Tabell 3B'!#REF!</definedName>
    <definedName name="_3BQPrev4C3">'[2]Tabell 3B'!#REF!</definedName>
    <definedName name="_3BQPrev4C4">'[2]Tabell 3B'!#REF!</definedName>
    <definedName name="_3BQPrev4C5">'[2]Tabell 3B'!#REF!</definedName>
    <definedName name="_3BQPrev4C6">'[2]Tabell 3B'!#REF!</definedName>
    <definedName name="_3BQThisC1">'[2]Tabell 3B'!#REF!</definedName>
    <definedName name="_3BQThisC2">'[2]Tabell 3B'!#REF!</definedName>
    <definedName name="_3BQThisC3">'[2]Tabell 3B'!#REF!</definedName>
    <definedName name="_3BQThisC4">'[2]Tabell 3B'!#REF!</definedName>
    <definedName name="_3BQThisC5">'[2]Tabell 3B'!#REF!</definedName>
    <definedName name="_3BQThisC6">'[2]Tabell 3B'!#REF!</definedName>
    <definedName name="_4AQPrev1C1" localSheetId="21">'[1]Tabell 4A'!#REF!</definedName>
    <definedName name="_4AQPrev1C1">#REF!</definedName>
    <definedName name="_4AQPrev1C2" localSheetId="21">'[1]Tabell 4A'!#REF!</definedName>
    <definedName name="_4AQPrev1C2">#REF!</definedName>
    <definedName name="_4AQPrev2C1" localSheetId="21">'[1]Tabell 4A'!#REF!</definedName>
    <definedName name="_4AQPrev2C1">#REF!</definedName>
    <definedName name="_4AQPrev2C2" localSheetId="21">'[1]Tabell 4A'!#REF!</definedName>
    <definedName name="_4AQPrev2C2">#REF!</definedName>
    <definedName name="_4AQPrev3C1" localSheetId="21">'[1]Tabell 4A'!#REF!</definedName>
    <definedName name="_4AQPrev3C1">#REF!</definedName>
    <definedName name="_4AQPrev3C2" localSheetId="21">'[1]Tabell 4A'!#REF!</definedName>
    <definedName name="_4AQPrev3C2">#REF!</definedName>
    <definedName name="_4AQPrev4C1" localSheetId="21">'[1]Tabell 4A'!#REF!</definedName>
    <definedName name="_4AQPrev4C1">#REF!</definedName>
    <definedName name="_4AQPrev4C2" localSheetId="21">'[1]Tabell 4A'!#REF!</definedName>
    <definedName name="_4AQPrev4C2">#REF!</definedName>
    <definedName name="_4AQThisC1" localSheetId="21">'[1]Tabell 4A'!#REF!</definedName>
    <definedName name="_4AQThisC1">#REF!</definedName>
    <definedName name="_4AQThisC2" localSheetId="21">'[1]Tabell 4A'!#REF!</definedName>
    <definedName name="_4AQThisC2">#REF!</definedName>
    <definedName name="_4BQPrev1C1" localSheetId="21">'[1]Tabell 4B'!#REF!</definedName>
    <definedName name="_4BQPrev1C1">#REF!</definedName>
    <definedName name="_4BQPrev1C2" localSheetId="21">'[1]Tabell 4B'!#REF!</definedName>
    <definedName name="_4BQPrev1C2">#REF!</definedName>
    <definedName name="_4BQPrev2C1" localSheetId="21">'[1]Tabell 4B'!#REF!</definedName>
    <definedName name="_4BQPrev2C1">#REF!</definedName>
    <definedName name="_4BQPrev2C2" localSheetId="21">'[1]Tabell 4B'!#REF!</definedName>
    <definedName name="_4BQPrev2C2">#REF!</definedName>
    <definedName name="_4BQPrev3C1" localSheetId="21">'[1]Tabell 4B'!#REF!</definedName>
    <definedName name="_4BQPrev3C1">#REF!</definedName>
    <definedName name="_4BQPrev3C2" localSheetId="21">'[1]Tabell 4B'!#REF!</definedName>
    <definedName name="_4BQPrev3C2">#REF!</definedName>
    <definedName name="_4BQPrev4C1" localSheetId="21">'[1]Tabell 4B'!#REF!</definedName>
    <definedName name="_4BQPrev4C1">#REF!</definedName>
    <definedName name="_4BQPrev4C2" localSheetId="21">'[1]Tabell 4B'!#REF!</definedName>
    <definedName name="_4BQPrev4C2">#REF!</definedName>
    <definedName name="_4BQThisC1" localSheetId="21">'[1]Tabell 4B'!#REF!</definedName>
    <definedName name="_4BQThisC1">#REF!</definedName>
    <definedName name="_4BQThisC2" localSheetId="21">'[1]Tabell 4B'!#REF!</definedName>
    <definedName name="_4BQThisC2">#REF!</definedName>
    <definedName name="_5AQPrev1" localSheetId="21">'[1]Tabell 5A'!#REF!</definedName>
    <definedName name="_5AQPrev1">#REF!</definedName>
    <definedName name="_5AQPrev2" localSheetId="21">'[1]Tabell 5A'!#REF!</definedName>
    <definedName name="_5AQPrev2">#REF!</definedName>
    <definedName name="_5AQPrev3" localSheetId="21">'[1]Tabell 5A'!#REF!</definedName>
    <definedName name="_5AQPrev3">#REF!</definedName>
    <definedName name="_5AQPrev4" localSheetId="21">'[1]Tabell 5A'!#REF!</definedName>
    <definedName name="_5AQPrev4">#REF!</definedName>
    <definedName name="_5AQThis" localSheetId="21">'[1]Tabell 5A'!#REF!</definedName>
    <definedName name="_5AQThis">#REF!</definedName>
    <definedName name="_5BQPrev1" localSheetId="21">'[1]Tabell 5B'!#REF!</definedName>
    <definedName name="_5BQPrev1">#REF!</definedName>
    <definedName name="_5BQPrev2" localSheetId="21">'[1]Tabell 5B'!#REF!</definedName>
    <definedName name="_5BQPrev2">#REF!</definedName>
    <definedName name="_5BQPrev3" localSheetId="21">'[1]Tabell 5B'!#REF!</definedName>
    <definedName name="_5BQPrev3">#REF!</definedName>
    <definedName name="_5BQPrev4" localSheetId="21">'[1]Tabell 5B'!#REF!</definedName>
    <definedName name="_5BQPrev4">#REF!</definedName>
    <definedName name="_5BQThis" localSheetId="21">'[1]Tabell 5B'!#REF!</definedName>
    <definedName name="_5BQThis">#REF!</definedName>
    <definedName name="_6QPrev1" localSheetId="21">'[1]Tabell 6'!#REF!</definedName>
    <definedName name="_6QPrev1">#REF!</definedName>
    <definedName name="_6QPrev2" localSheetId="21">'[1]Tabell 6'!#REF!</definedName>
    <definedName name="_6QPrev2">#REF!</definedName>
    <definedName name="_6QPrev3" localSheetId="21">'[1]Tabell 6'!#REF!</definedName>
    <definedName name="_6QPrev3">#REF!</definedName>
    <definedName name="_6QPrev4" localSheetId="21">'[1]Tabell 6'!#REF!</definedName>
    <definedName name="_6QPrev4">#REF!</definedName>
    <definedName name="_6QThis" localSheetId="21">'[1]Tabell 6'!#REF!</definedName>
    <definedName name="_6QThis">#REF!</definedName>
    <definedName name="_Ref39656219" localSheetId="11">'Tåg - Train 1'!$A$1</definedName>
    <definedName name="_Ref39657119" localSheetId="17">'Tåg - Train 3'!$A$1</definedName>
    <definedName name="_Ref39679447" localSheetId="19">'Sjöfart - Maritime 1'!$A$1</definedName>
    <definedName name="_Ref41311380" localSheetId="28">'Flygtrafik - Air 2'!$A$1</definedName>
    <definedName name="_Ref41311380" localSheetId="30">'Flygtrafik - Air 3'!$A$1</definedName>
    <definedName name="_Ref43896555" localSheetId="13">'Tåg - Train 2'!$A$1</definedName>
    <definedName name="_Ref61210786" localSheetId="4">'Väg - Road'!$A$1</definedName>
    <definedName name="_SamQPrev" localSheetId="21">'Sjöfart - Maritime 2'!#REF!</definedName>
    <definedName name="_SamQThis" localSheetId="21">'Sjöfart - Maritime 2'!#REF!</definedName>
    <definedName name="gfqagq">'[3]Tabell 2'!#REF!</definedName>
    <definedName name="jtjr">'[3]Tabell 2'!#REF!</definedName>
    <definedName name="q">'[4]Tabell 1B'!#REF!</definedName>
    <definedName name="qg">'[3]Tabell 2'!#REF!</definedName>
    <definedName name="s">'[4]Tabell 1B'!#REF!</definedName>
    <definedName name="thr">'[3]Tabell 2'!#REF!</definedName>
    <definedName name="_xlnm.Print_Area" localSheetId="25">'Flygtrafik - Air 1'!$A$1:$M$61</definedName>
    <definedName name="_xlnm.Print_Area" localSheetId="34">'Gränsöverskr. - Cross border 2'!$A$1:$R$45</definedName>
    <definedName name="_xlnm.Print_Area" localSheetId="0">Information!$A$1:$R$24</definedName>
    <definedName name="_xlnm.Print_Area" localSheetId="21">'Sjöfart - Maritime 2'!$A$1:$I$12</definedName>
    <definedName name="_xlnm.Print_Area" localSheetId="11">'Tåg - Train 1'!$A$1:$J$63</definedName>
    <definedName name="_xlnm.Print_Area" localSheetId="17">'Tåg - Train 3'!$A$1:$I$61</definedName>
    <definedName name="_xlnm.Print_Area" localSheetId="4">'Väg - Road'!$B$1:$J$72</definedName>
    <definedName name="_xlnm.Print_Area" localSheetId="38">'Övriga - Other'!$A$1:$M$32</definedName>
    <definedName name="wb" localSheetId="21">'[3]Tabell 1B'!#REF!</definedName>
    <definedName name="wb">'[3]Tabell 1B'!#REF!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7" i="64" l="1"/>
  <c r="I18" i="64"/>
  <c r="I19" i="64"/>
  <c r="I20" i="64"/>
  <c r="I21" i="64"/>
  <c r="I22" i="64"/>
  <c r="I20" i="60"/>
  <c r="H17" i="64"/>
  <c r="I17" i="60"/>
  <c r="I22" i="60"/>
  <c r="H27" i="33" l="1"/>
  <c r="G27" i="33"/>
  <c r="F27" i="33"/>
  <c r="E27" i="33"/>
  <c r="D27" i="33"/>
  <c r="C27" i="33"/>
  <c r="H26" i="33"/>
  <c r="H25" i="33"/>
  <c r="H24" i="33"/>
  <c r="H23" i="33"/>
  <c r="H22" i="33"/>
  <c r="V34" i="50" l="1"/>
  <c r="W34" i="50"/>
  <c r="W20" i="50"/>
  <c r="V20" i="50"/>
  <c r="L22" i="67" l="1"/>
  <c r="L18" i="67"/>
  <c r="O19" i="67" l="1"/>
  <c r="O20" i="67"/>
  <c r="O21" i="67"/>
  <c r="O22" i="67"/>
  <c r="O23" i="67"/>
  <c r="O18" i="67"/>
  <c r="L23" i="67"/>
  <c r="L19" i="67"/>
  <c r="L20" i="67"/>
  <c r="L21" i="67"/>
  <c r="N18" i="67"/>
  <c r="N19" i="67"/>
  <c r="N20" i="67"/>
  <c r="N21" i="67"/>
  <c r="N22" i="67"/>
  <c r="N23" i="67"/>
  <c r="K18" i="67"/>
  <c r="K19" i="67"/>
  <c r="K20" i="67"/>
  <c r="K21" i="67"/>
  <c r="K22" i="67"/>
  <c r="K23" i="67"/>
  <c r="I22" i="45"/>
  <c r="I21" i="45"/>
  <c r="I20" i="45"/>
  <c r="I19" i="45"/>
  <c r="I18" i="45"/>
  <c r="I17" i="45"/>
  <c r="P18" i="45"/>
  <c r="P19" i="45"/>
  <c r="P20" i="45"/>
  <c r="P21" i="45"/>
  <c r="P22" i="45"/>
  <c r="P17" i="45"/>
  <c r="T18" i="62"/>
  <c r="U18" i="62"/>
  <c r="V18" i="62"/>
  <c r="T19" i="62"/>
  <c r="U19" i="62"/>
  <c r="V19" i="62"/>
  <c r="T20" i="62"/>
  <c r="U20" i="62"/>
  <c r="V20" i="62"/>
  <c r="T21" i="62"/>
  <c r="U21" i="62"/>
  <c r="V21" i="62"/>
  <c r="T22" i="62"/>
  <c r="U22" i="62"/>
  <c r="V22" i="62"/>
  <c r="T23" i="62"/>
  <c r="U23" i="62"/>
  <c r="V23" i="62"/>
  <c r="Q18" i="62"/>
  <c r="R18" i="62"/>
  <c r="S18" i="62"/>
  <c r="Q19" i="62"/>
  <c r="R19" i="62"/>
  <c r="S19" i="62"/>
  <c r="Q20" i="62"/>
  <c r="R20" i="62"/>
  <c r="S20" i="62"/>
  <c r="Q21" i="62"/>
  <c r="R21" i="62"/>
  <c r="S21" i="62"/>
  <c r="Q22" i="62"/>
  <c r="R22" i="62"/>
  <c r="S22" i="62"/>
  <c r="Q23" i="62"/>
  <c r="R23" i="62"/>
  <c r="S23" i="62"/>
  <c r="H19" i="64"/>
  <c r="H20" i="64"/>
  <c r="H21" i="64"/>
  <c r="H22" i="64"/>
  <c r="H18" i="64"/>
  <c r="H19" i="60"/>
  <c r="I19" i="60"/>
  <c r="H20" i="60"/>
  <c r="H21" i="60"/>
  <c r="I21" i="60"/>
  <c r="H22" i="60"/>
  <c r="I18" i="60"/>
  <c r="H17" i="60"/>
  <c r="H18" i="60"/>
  <c r="J65" i="39"/>
  <c r="J62" i="39"/>
  <c r="J63" i="39"/>
  <c r="J64" i="39"/>
  <c r="J66" i="39"/>
  <c r="I63" i="39"/>
  <c r="I64" i="39"/>
  <c r="I65" i="39"/>
  <c r="I66" i="39"/>
  <c r="I62" i="39"/>
  <c r="I9" i="39"/>
  <c r="J9" i="39"/>
  <c r="I10" i="39"/>
  <c r="J10" i="39"/>
  <c r="I11" i="39"/>
  <c r="J11" i="39"/>
  <c r="I12" i="39"/>
  <c r="J12" i="39"/>
  <c r="I13" i="39"/>
  <c r="J13" i="39"/>
  <c r="I14" i="39"/>
  <c r="J14" i="39"/>
  <c r="I15" i="39"/>
  <c r="J15" i="39"/>
  <c r="I16" i="39"/>
  <c r="J16" i="39"/>
  <c r="I17" i="39"/>
  <c r="J17" i="39"/>
  <c r="I18" i="39"/>
  <c r="J18" i="39"/>
  <c r="I19" i="39"/>
  <c r="J19" i="39"/>
  <c r="I20" i="39"/>
  <c r="J20" i="39"/>
  <c r="I21" i="39"/>
  <c r="J21" i="39"/>
  <c r="I22" i="39"/>
  <c r="J22" i="39"/>
  <c r="I23" i="39"/>
  <c r="J23" i="39"/>
  <c r="I24" i="39"/>
  <c r="J24" i="39"/>
  <c r="I25" i="39"/>
  <c r="J25" i="39"/>
  <c r="I26" i="39"/>
  <c r="J26" i="39"/>
  <c r="I27" i="39"/>
  <c r="J27" i="39"/>
  <c r="I28" i="39"/>
  <c r="J28" i="39"/>
  <c r="I29" i="39"/>
  <c r="J29" i="39"/>
  <c r="I30" i="39"/>
  <c r="J30" i="39"/>
  <c r="I31" i="39"/>
  <c r="J31" i="39"/>
  <c r="I32" i="39"/>
  <c r="J32" i="39"/>
  <c r="I33" i="39"/>
  <c r="J33" i="39"/>
  <c r="I34" i="39"/>
  <c r="J34" i="39"/>
  <c r="I35" i="39"/>
  <c r="J35" i="39"/>
  <c r="I36" i="39"/>
  <c r="J36" i="39"/>
  <c r="I37" i="39"/>
  <c r="J37" i="39"/>
  <c r="I38" i="39"/>
  <c r="J38" i="39"/>
  <c r="I39" i="39"/>
  <c r="J39" i="39"/>
  <c r="I40" i="39"/>
  <c r="J40" i="39"/>
  <c r="I41" i="39"/>
  <c r="J41" i="39"/>
  <c r="I42" i="39"/>
  <c r="J42" i="39"/>
  <c r="I43" i="39"/>
  <c r="J43" i="39"/>
  <c r="I44" i="39"/>
  <c r="J44" i="39"/>
  <c r="I45" i="39"/>
  <c r="J45" i="39"/>
  <c r="I46" i="39"/>
  <c r="J46" i="39"/>
  <c r="I47" i="39"/>
  <c r="J47" i="39"/>
  <c r="I48" i="39"/>
  <c r="J48" i="39"/>
  <c r="I49" i="39"/>
  <c r="I50" i="39"/>
  <c r="I51" i="39"/>
  <c r="J51" i="39"/>
  <c r="I52" i="39"/>
  <c r="J52" i="39"/>
  <c r="I53" i="39"/>
  <c r="J53" i="39"/>
  <c r="I54" i="39"/>
  <c r="J54" i="39"/>
  <c r="I55" i="39"/>
  <c r="J55" i="39"/>
  <c r="I56" i="39"/>
  <c r="J56" i="39"/>
  <c r="I57" i="39"/>
  <c r="J57" i="39"/>
  <c r="I58" i="39"/>
  <c r="J58" i="39"/>
  <c r="I59" i="39"/>
  <c r="J59" i="39"/>
  <c r="I60" i="39"/>
  <c r="J60" i="39"/>
  <c r="I61" i="39"/>
  <c r="J61" i="39"/>
  <c r="J8" i="39"/>
  <c r="I8" i="39"/>
  <c r="Q49" i="55"/>
  <c r="AA30" i="55"/>
  <c r="AA38" i="55" s="1"/>
  <c r="AA31" i="55"/>
  <c r="AA32" i="55"/>
  <c r="AA33" i="55"/>
  <c r="AA34" i="55"/>
  <c r="AA39" i="55"/>
  <c r="AA40" i="55"/>
  <c r="AA43" i="55" s="1"/>
  <c r="AA41" i="55"/>
  <c r="AA42" i="55"/>
  <c r="AA24" i="55"/>
  <c r="AA22" i="55"/>
  <c r="AA35" i="55" l="1"/>
  <c r="M21" i="69" l="1"/>
  <c r="N21" i="69"/>
  <c r="O21" i="69"/>
  <c r="P21" i="69"/>
  <c r="Q21" i="69"/>
  <c r="R21" i="69"/>
  <c r="I21" i="71"/>
  <c r="J21" i="71"/>
  <c r="G21" i="71"/>
  <c r="H21" i="71"/>
  <c r="O17" i="45" l="1"/>
  <c r="O18" i="45"/>
  <c r="O19" i="45"/>
  <c r="O20" i="45"/>
  <c r="O21" i="45"/>
  <c r="O22" i="45"/>
  <c r="H17" i="45"/>
  <c r="H18" i="45"/>
  <c r="H19" i="45"/>
  <c r="H20" i="45"/>
  <c r="H21" i="45"/>
  <c r="H22" i="45"/>
  <c r="W33" i="50" l="1"/>
  <c r="W32" i="50"/>
  <c r="V32" i="50"/>
  <c r="V33" i="50"/>
  <c r="S21" i="80"/>
  <c r="T21" i="80"/>
  <c r="U21" i="80"/>
  <c r="V21" i="80"/>
  <c r="S22" i="80"/>
  <c r="T22" i="80"/>
  <c r="U22" i="80"/>
  <c r="V22" i="80"/>
  <c r="V20" i="80"/>
  <c r="U20" i="80"/>
  <c r="T20" i="80"/>
  <c r="S20" i="80"/>
  <c r="O23" i="80"/>
  <c r="N23" i="80"/>
  <c r="M34" i="50"/>
  <c r="M32" i="50"/>
  <c r="M33" i="50"/>
  <c r="N11" i="67" l="1"/>
  <c r="N12" i="67"/>
  <c r="N13" i="67"/>
  <c r="N14" i="67"/>
  <c r="N15" i="67"/>
  <c r="N16" i="67"/>
  <c r="N17" i="67"/>
  <c r="K11" i="67"/>
  <c r="K12" i="67"/>
  <c r="K13" i="67"/>
  <c r="K14" i="67"/>
  <c r="K15" i="67"/>
  <c r="K16" i="67"/>
  <c r="K17" i="67"/>
  <c r="F23" i="80" l="1"/>
  <c r="I27" i="33" l="1"/>
  <c r="I22" i="33"/>
  <c r="I26" i="33"/>
  <c r="I24" i="33"/>
  <c r="I25" i="33"/>
  <c r="I23" i="33"/>
  <c r="O41" i="55" l="1"/>
  <c r="Z32" i="55"/>
  <c r="Z31" i="55"/>
  <c r="H10" i="64" l="1"/>
  <c r="H11" i="64"/>
  <c r="H12" i="64"/>
  <c r="H13" i="64"/>
  <c r="H14" i="64"/>
  <c r="H15" i="64"/>
  <c r="H16" i="64"/>
  <c r="I23" i="80" l="1"/>
  <c r="O13" i="45"/>
  <c r="O14" i="45"/>
  <c r="O15" i="45"/>
  <c r="O16" i="45"/>
  <c r="H13" i="45"/>
  <c r="H14" i="45"/>
  <c r="H15" i="45"/>
  <c r="H16" i="45"/>
  <c r="AR9" i="1" l="1"/>
  <c r="AS9" i="1" s="1"/>
  <c r="AT9" i="1" s="1"/>
  <c r="AR8" i="1"/>
  <c r="AS8" i="1" s="1"/>
  <c r="AT8" i="1" s="1"/>
  <c r="Z30" i="55"/>
  <c r="Z38" i="55" s="1"/>
  <c r="Z33" i="55"/>
  <c r="Z34" i="55"/>
  <c r="Z39" i="55"/>
  <c r="Z40" i="55"/>
  <c r="Z41" i="55"/>
  <c r="P57" i="55" s="1"/>
  <c r="Z42" i="55"/>
  <c r="Z24" i="55"/>
  <c r="Z22" i="55"/>
  <c r="Z5" i="55"/>
  <c r="Z14" i="55"/>
  <c r="Q11" i="62"/>
  <c r="R11" i="62"/>
  <c r="S11" i="62"/>
  <c r="Q12" i="62"/>
  <c r="R12" i="62"/>
  <c r="S12" i="62"/>
  <c r="Q13" i="62"/>
  <c r="R13" i="62"/>
  <c r="S13" i="62"/>
  <c r="Q14" i="62"/>
  <c r="R14" i="62"/>
  <c r="S14" i="62"/>
  <c r="Q15" i="62"/>
  <c r="R15" i="62"/>
  <c r="S15" i="62"/>
  <c r="Q16" i="62"/>
  <c r="R16" i="62"/>
  <c r="S16" i="62"/>
  <c r="Q17" i="62"/>
  <c r="R17" i="62"/>
  <c r="S17" i="62"/>
  <c r="H10" i="60"/>
  <c r="H11" i="60"/>
  <c r="H12" i="60"/>
  <c r="H13" i="60"/>
  <c r="H14" i="60"/>
  <c r="H15" i="60"/>
  <c r="H16" i="60"/>
  <c r="Z43" i="55" l="1"/>
  <c r="Z35" i="55"/>
  <c r="I20" i="71"/>
  <c r="J20" i="71"/>
  <c r="G20" i="71"/>
  <c r="H20" i="71"/>
  <c r="R20" i="69"/>
  <c r="M20" i="69"/>
  <c r="N20" i="69"/>
  <c r="O20" i="69"/>
  <c r="P20" i="69"/>
  <c r="Q20" i="69"/>
  <c r="E59" i="62" l="1"/>
  <c r="D59" i="62"/>
  <c r="C59" i="62"/>
  <c r="R10" i="62"/>
  <c r="S10" i="62"/>
  <c r="Q10" i="62"/>
  <c r="S9" i="62"/>
  <c r="R9" i="62"/>
  <c r="Q9" i="62"/>
  <c r="S8" i="62"/>
  <c r="R8" i="62"/>
  <c r="Q8" i="62"/>
  <c r="M31" i="50" l="1"/>
  <c r="M30" i="50"/>
  <c r="M29" i="50"/>
  <c r="M28" i="50"/>
  <c r="M27" i="50"/>
  <c r="M26" i="50"/>
  <c r="M25" i="50"/>
  <c r="M24" i="50"/>
  <c r="M23" i="50"/>
  <c r="M22" i="50"/>
  <c r="M21" i="50"/>
  <c r="M20" i="50"/>
  <c r="M19" i="50"/>
  <c r="M18" i="50"/>
  <c r="M17" i="50"/>
  <c r="M16" i="50"/>
  <c r="M15" i="50"/>
  <c r="M14" i="50"/>
  <c r="M13" i="50"/>
  <c r="M12" i="50"/>
  <c r="M11" i="50"/>
  <c r="M10" i="50"/>
  <c r="M9" i="50"/>
  <c r="M8" i="50"/>
  <c r="G58" i="45" l="1"/>
  <c r="G57" i="45"/>
  <c r="G56" i="45"/>
  <c r="G55" i="45"/>
  <c r="G54" i="45"/>
  <c r="G53" i="45"/>
  <c r="G52" i="45"/>
  <c r="G51" i="45"/>
  <c r="G50" i="45"/>
  <c r="G49" i="45"/>
  <c r="G48" i="45"/>
  <c r="G47" i="45"/>
  <c r="G46" i="45"/>
  <c r="G45" i="45"/>
  <c r="G44" i="45"/>
  <c r="G43" i="45"/>
  <c r="G42" i="45"/>
  <c r="G41" i="45"/>
  <c r="G40" i="45"/>
  <c r="G39" i="45"/>
  <c r="G38" i="45"/>
  <c r="G37" i="45"/>
  <c r="G36" i="45"/>
  <c r="G35" i="45"/>
  <c r="G34" i="45"/>
  <c r="G33" i="45"/>
  <c r="G32" i="45"/>
  <c r="G31" i="45"/>
  <c r="G30" i="45"/>
  <c r="G29" i="45"/>
  <c r="G28" i="45"/>
  <c r="G27" i="45"/>
  <c r="G26" i="45"/>
  <c r="G25" i="45"/>
  <c r="G24" i="45"/>
  <c r="G23" i="45"/>
  <c r="G22" i="45"/>
  <c r="G21" i="45"/>
  <c r="G20" i="45"/>
  <c r="G19" i="45"/>
  <c r="G18" i="45"/>
  <c r="G17" i="45"/>
  <c r="G16" i="45"/>
  <c r="G15" i="45"/>
  <c r="G14" i="45"/>
  <c r="G13" i="45"/>
  <c r="H12" i="45"/>
  <c r="G12" i="45"/>
  <c r="H11" i="45"/>
  <c r="G11" i="45"/>
  <c r="H10" i="45"/>
  <c r="G10" i="45"/>
  <c r="H9" i="45"/>
  <c r="G9" i="45"/>
  <c r="H8" i="45"/>
  <c r="G8" i="45"/>
  <c r="H7" i="45"/>
  <c r="G7" i="45"/>
  <c r="H6" i="45"/>
  <c r="G6" i="45"/>
  <c r="N58" i="45"/>
  <c r="N57" i="45"/>
  <c r="N56" i="45"/>
  <c r="N55" i="45"/>
  <c r="N54" i="45"/>
  <c r="N53" i="45"/>
  <c r="N52" i="45"/>
  <c r="N51" i="45"/>
  <c r="N50" i="45"/>
  <c r="N49" i="45"/>
  <c r="N48" i="45"/>
  <c r="N47" i="45"/>
  <c r="N46" i="45"/>
  <c r="N45" i="45"/>
  <c r="N44" i="45"/>
  <c r="N43" i="45"/>
  <c r="N42" i="45"/>
  <c r="N41" i="45"/>
  <c r="N40" i="45"/>
  <c r="N39" i="45"/>
  <c r="N38" i="45"/>
  <c r="N37" i="45"/>
  <c r="N36" i="45"/>
  <c r="N35" i="45"/>
  <c r="N34" i="45"/>
  <c r="N33" i="45"/>
  <c r="N32" i="45"/>
  <c r="N31" i="45"/>
  <c r="N30" i="45"/>
  <c r="N29" i="45"/>
  <c r="N28" i="45"/>
  <c r="N27" i="45"/>
  <c r="N26" i="45"/>
  <c r="N25" i="45"/>
  <c r="N24" i="45"/>
  <c r="N23" i="45"/>
  <c r="N22" i="45"/>
  <c r="N21" i="45"/>
  <c r="N20" i="45"/>
  <c r="N19" i="45"/>
  <c r="N18" i="45"/>
  <c r="N17" i="45"/>
  <c r="N16" i="45"/>
  <c r="N15" i="45"/>
  <c r="N14" i="45"/>
  <c r="N13" i="45"/>
  <c r="O12" i="45"/>
  <c r="N12" i="45"/>
  <c r="O11" i="45"/>
  <c r="N11" i="45"/>
  <c r="O10" i="45"/>
  <c r="N10" i="45"/>
  <c r="O9" i="45"/>
  <c r="N9" i="45"/>
  <c r="O8" i="45"/>
  <c r="N8" i="45"/>
  <c r="O7" i="45"/>
  <c r="N7" i="45"/>
  <c r="O6" i="45"/>
  <c r="N6" i="45"/>
  <c r="J58" i="45"/>
  <c r="J57" i="45"/>
  <c r="J56" i="45"/>
  <c r="J55" i="45"/>
  <c r="J54" i="45"/>
  <c r="J53" i="45"/>
  <c r="J52" i="45"/>
  <c r="J51" i="45"/>
  <c r="J50" i="45"/>
  <c r="J49" i="45"/>
  <c r="J48" i="45"/>
  <c r="J47" i="45"/>
  <c r="J46" i="45"/>
  <c r="J45" i="45"/>
  <c r="J44" i="45"/>
  <c r="J43" i="45"/>
  <c r="J42" i="45"/>
  <c r="J41" i="45"/>
  <c r="J40" i="45"/>
  <c r="J39" i="45"/>
  <c r="J38" i="45"/>
  <c r="J37" i="45"/>
  <c r="J36" i="45"/>
  <c r="J35" i="45"/>
  <c r="J34" i="45"/>
  <c r="J33" i="45"/>
  <c r="J32" i="45"/>
  <c r="J31" i="45"/>
  <c r="J30" i="45"/>
  <c r="J29" i="45"/>
  <c r="J28" i="45"/>
  <c r="J27" i="45"/>
  <c r="J26" i="45"/>
  <c r="J25" i="45"/>
  <c r="J24" i="45"/>
  <c r="J23" i="45"/>
  <c r="J22" i="45"/>
  <c r="J21" i="45"/>
  <c r="J20" i="45"/>
  <c r="J19" i="45"/>
  <c r="J18" i="45"/>
  <c r="J17" i="45"/>
  <c r="J16" i="45"/>
  <c r="J15" i="45"/>
  <c r="J14" i="45"/>
  <c r="J13" i="45"/>
  <c r="J12" i="45"/>
  <c r="J11" i="45"/>
  <c r="J10" i="45"/>
  <c r="J9" i="45"/>
  <c r="J8" i="45"/>
  <c r="J7" i="45"/>
  <c r="J6" i="45"/>
  <c r="H7" i="64" l="1"/>
  <c r="H8" i="64"/>
  <c r="H9" i="64"/>
  <c r="H9" i="60"/>
  <c r="H8" i="60"/>
  <c r="H7" i="60"/>
  <c r="N10" i="67"/>
  <c r="N9" i="67"/>
  <c r="N8" i="67"/>
  <c r="N7" i="67"/>
  <c r="K10" i="67"/>
  <c r="K9" i="67"/>
  <c r="K8" i="67"/>
  <c r="K7" i="67"/>
  <c r="G59" i="67"/>
  <c r="F59" i="67"/>
  <c r="M59" i="67" s="1"/>
  <c r="D59" i="67"/>
  <c r="C59" i="67"/>
  <c r="H35" i="69"/>
  <c r="G35" i="69"/>
  <c r="F35" i="69"/>
  <c r="E35" i="69"/>
  <c r="D35" i="69"/>
  <c r="C35" i="69"/>
  <c r="H19" i="69"/>
  <c r="G19" i="69"/>
  <c r="F19" i="69"/>
  <c r="E19" i="69"/>
  <c r="D19" i="69"/>
  <c r="C19" i="69"/>
  <c r="N19" i="69"/>
  <c r="O19" i="69"/>
  <c r="P19" i="69"/>
  <c r="Q19" i="69"/>
  <c r="R19" i="69"/>
  <c r="M19" i="69"/>
  <c r="J59" i="67" l="1"/>
  <c r="Y41" i="55"/>
  <c r="Y42" i="55"/>
  <c r="Y40" i="55"/>
  <c r="Y39" i="55"/>
  <c r="Y34" i="55"/>
  <c r="Y33" i="55"/>
  <c r="Y32" i="55"/>
  <c r="Y31" i="55"/>
  <c r="Y22" i="55"/>
  <c r="X31" i="55"/>
  <c r="Y24" i="55"/>
  <c r="Y35" i="55" l="1"/>
  <c r="J19" i="71"/>
  <c r="I19" i="71"/>
  <c r="H19" i="71"/>
  <c r="G19" i="71"/>
  <c r="Y30" i="55" l="1"/>
  <c r="Y38" i="55" s="1"/>
  <c r="Y43" i="55"/>
  <c r="Y5" i="55"/>
  <c r="Y14" i="55"/>
  <c r="BK10" i="1" l="1"/>
  <c r="R18" i="69" l="1"/>
  <c r="X30" i="55" l="1"/>
  <c r="X38" i="55" s="1"/>
  <c r="X32" i="55"/>
  <c r="X33" i="55"/>
  <c r="X34" i="55"/>
  <c r="X39" i="55"/>
  <c r="X40" i="55"/>
  <c r="X41" i="55"/>
  <c r="X42" i="55"/>
  <c r="X43" i="55" s="1"/>
  <c r="X24" i="55"/>
  <c r="X22" i="55"/>
  <c r="X35" i="55" l="1"/>
  <c r="I18" i="71"/>
  <c r="J18" i="71"/>
  <c r="M18" i="69" l="1"/>
  <c r="N18" i="69"/>
  <c r="O18" i="69"/>
  <c r="P18" i="69"/>
  <c r="Q18" i="69"/>
  <c r="B20" i="55" l="1"/>
  <c r="B19" i="55"/>
  <c r="B18" i="55"/>
  <c r="B17" i="55"/>
  <c r="B16" i="55"/>
  <c r="F5" i="74" l="1"/>
  <c r="F6" i="74"/>
  <c r="F7" i="74"/>
  <c r="F8" i="74"/>
  <c r="F9" i="74"/>
  <c r="F10" i="74"/>
  <c r="F11" i="74"/>
  <c r="F12" i="74"/>
  <c r="F13" i="74"/>
  <c r="F14" i="74"/>
  <c r="F15" i="74"/>
  <c r="F16" i="74"/>
  <c r="F17" i="74"/>
  <c r="F18" i="74"/>
  <c r="F19" i="74"/>
  <c r="F20" i="74"/>
  <c r="F21" i="74"/>
  <c r="F22" i="74"/>
  <c r="F23" i="74"/>
  <c r="F24" i="74"/>
  <c r="F25" i="74"/>
  <c r="F26" i="74"/>
  <c r="F27" i="74"/>
  <c r="F28" i="74"/>
  <c r="F29" i="74"/>
  <c r="F30" i="74"/>
  <c r="F31" i="74"/>
  <c r="F32" i="74"/>
  <c r="F33" i="74"/>
  <c r="F34" i="74"/>
  <c r="F35" i="74"/>
  <c r="F36" i="74"/>
  <c r="F37" i="74"/>
  <c r="F38" i="74"/>
  <c r="F39" i="74"/>
  <c r="F40" i="74"/>
  <c r="F41" i="74"/>
  <c r="F42" i="74"/>
  <c r="F43" i="74"/>
  <c r="F44" i="74"/>
  <c r="D22" i="69" l="1"/>
  <c r="E22" i="69"/>
  <c r="F22" i="69"/>
  <c r="G22" i="69"/>
  <c r="H22" i="69"/>
  <c r="C22" i="69"/>
  <c r="J8" i="71"/>
  <c r="J10" i="71"/>
  <c r="J12" i="71"/>
  <c r="J14" i="71"/>
  <c r="I7" i="71"/>
  <c r="J7" i="71"/>
  <c r="I8" i="71"/>
  <c r="I9" i="71"/>
  <c r="J9" i="71"/>
  <c r="I10" i="71"/>
  <c r="I11" i="71"/>
  <c r="J11" i="71"/>
  <c r="I12" i="71"/>
  <c r="I13" i="71"/>
  <c r="J13" i="71"/>
  <c r="I14" i="71"/>
  <c r="I15" i="71"/>
  <c r="J15" i="71"/>
  <c r="I16" i="71"/>
  <c r="J16" i="71"/>
  <c r="I17" i="71"/>
  <c r="J17" i="71"/>
  <c r="K7" i="69"/>
  <c r="M7" i="69"/>
  <c r="N7" i="69"/>
  <c r="O7" i="69"/>
  <c r="P7" i="69"/>
  <c r="Q7" i="69"/>
  <c r="R7" i="69"/>
  <c r="K8" i="69"/>
  <c r="M8" i="69"/>
  <c r="N8" i="69"/>
  <c r="O8" i="69"/>
  <c r="P8" i="69"/>
  <c r="Q8" i="69"/>
  <c r="R8" i="69"/>
  <c r="K9" i="69"/>
  <c r="M9" i="69"/>
  <c r="N9" i="69"/>
  <c r="O9" i="69"/>
  <c r="P9" i="69"/>
  <c r="Q9" i="69"/>
  <c r="R9" i="69"/>
  <c r="K10" i="69"/>
  <c r="M10" i="69"/>
  <c r="N10" i="69"/>
  <c r="O10" i="69"/>
  <c r="P10" i="69"/>
  <c r="Q10" i="69"/>
  <c r="R10" i="69"/>
  <c r="K11" i="69"/>
  <c r="M11" i="69"/>
  <c r="N11" i="69"/>
  <c r="O11" i="69"/>
  <c r="P11" i="69"/>
  <c r="Q11" i="69"/>
  <c r="R11" i="69"/>
  <c r="K12" i="69"/>
  <c r="M12" i="69"/>
  <c r="N12" i="69"/>
  <c r="O12" i="69"/>
  <c r="P12" i="69"/>
  <c r="Q12" i="69"/>
  <c r="R12" i="69"/>
  <c r="K13" i="69"/>
  <c r="M13" i="69"/>
  <c r="N13" i="69"/>
  <c r="O13" i="69"/>
  <c r="P13" i="69"/>
  <c r="Q13" i="69"/>
  <c r="R13" i="69"/>
  <c r="K14" i="69"/>
  <c r="M14" i="69"/>
  <c r="N14" i="69"/>
  <c r="O14" i="69"/>
  <c r="P14" i="69"/>
  <c r="Q14" i="69"/>
  <c r="R14" i="69"/>
  <c r="K15" i="69"/>
  <c r="M15" i="69"/>
  <c r="N15" i="69"/>
  <c r="O15" i="69"/>
  <c r="P15" i="69"/>
  <c r="Q15" i="69"/>
  <c r="R15" i="69"/>
  <c r="K16" i="69"/>
  <c r="M16" i="69"/>
  <c r="N16" i="69"/>
  <c r="O16" i="69"/>
  <c r="P16" i="69"/>
  <c r="Q16" i="69"/>
  <c r="R16" i="69"/>
  <c r="K17" i="69"/>
  <c r="M17" i="69"/>
  <c r="N17" i="69"/>
  <c r="O17" i="69"/>
  <c r="P17" i="69"/>
  <c r="Q17" i="69"/>
  <c r="R17" i="69"/>
  <c r="K18" i="69"/>
  <c r="C21" i="69"/>
  <c r="D21" i="69"/>
  <c r="E21" i="69"/>
  <c r="F21" i="69"/>
  <c r="G21" i="69"/>
  <c r="H21" i="69"/>
  <c r="J8" i="67" l="1"/>
  <c r="M8" i="67"/>
  <c r="J9" i="67"/>
  <c r="M9" i="67"/>
  <c r="J10" i="67"/>
  <c r="M10" i="67"/>
  <c r="J11" i="67"/>
  <c r="M11" i="67"/>
  <c r="J12" i="67"/>
  <c r="M12" i="67"/>
  <c r="J13" i="67"/>
  <c r="M13" i="67"/>
  <c r="J14" i="67"/>
  <c r="M14" i="67"/>
  <c r="J15" i="67"/>
  <c r="M15" i="67"/>
  <c r="J16" i="67"/>
  <c r="M16" i="67"/>
  <c r="J17" i="67"/>
  <c r="M17" i="67"/>
  <c r="J18" i="67"/>
  <c r="M18" i="67"/>
  <c r="J19" i="67"/>
  <c r="M19" i="67"/>
  <c r="J20" i="67"/>
  <c r="M20" i="67"/>
  <c r="J21" i="67"/>
  <c r="M21" i="67"/>
  <c r="J22" i="67"/>
  <c r="M22" i="67"/>
  <c r="J23" i="67"/>
  <c r="M23" i="67"/>
  <c r="J24" i="67"/>
  <c r="M24" i="67"/>
  <c r="J25" i="67"/>
  <c r="M25" i="67"/>
  <c r="J26" i="67"/>
  <c r="M26" i="67"/>
  <c r="J27" i="67"/>
  <c r="M27" i="67"/>
  <c r="J28" i="67"/>
  <c r="M28" i="67"/>
  <c r="J29" i="67"/>
  <c r="M29" i="67"/>
  <c r="J30" i="67"/>
  <c r="M30" i="67"/>
  <c r="J31" i="67"/>
  <c r="M31" i="67"/>
  <c r="J32" i="67"/>
  <c r="M32" i="67"/>
  <c r="J33" i="67"/>
  <c r="M33" i="67"/>
  <c r="J34" i="67"/>
  <c r="M34" i="67"/>
  <c r="J35" i="67"/>
  <c r="M35" i="67"/>
  <c r="J36" i="67"/>
  <c r="M36" i="67"/>
  <c r="J37" i="67"/>
  <c r="M37" i="67"/>
  <c r="J38" i="67"/>
  <c r="M38" i="67"/>
  <c r="J39" i="67"/>
  <c r="M39" i="67"/>
  <c r="J40" i="67"/>
  <c r="M40" i="67"/>
  <c r="J41" i="67"/>
  <c r="M41" i="67"/>
  <c r="J42" i="67"/>
  <c r="M42" i="67"/>
  <c r="J43" i="67"/>
  <c r="M43" i="67"/>
  <c r="J44" i="67"/>
  <c r="M44" i="67"/>
  <c r="J45" i="67"/>
  <c r="M45" i="67"/>
  <c r="J46" i="67"/>
  <c r="M46" i="67"/>
  <c r="J47" i="67"/>
  <c r="M47" i="67"/>
  <c r="J48" i="67"/>
  <c r="M48" i="67"/>
  <c r="J49" i="67"/>
  <c r="M49" i="67"/>
  <c r="J50" i="67"/>
  <c r="M50" i="67"/>
  <c r="J51" i="67"/>
  <c r="M51" i="67"/>
  <c r="J52" i="67"/>
  <c r="M52" i="67"/>
  <c r="J53" i="67"/>
  <c r="M53" i="67"/>
  <c r="J54" i="67"/>
  <c r="M54" i="67"/>
  <c r="J55" i="67"/>
  <c r="M55" i="67"/>
  <c r="J56" i="67"/>
  <c r="M56" i="67"/>
  <c r="J57" i="67"/>
  <c r="M57" i="67"/>
  <c r="J58" i="67"/>
  <c r="M58" i="67"/>
  <c r="J7" i="67"/>
  <c r="M7" i="67"/>
  <c r="G6" i="64"/>
  <c r="G7" i="64"/>
  <c r="G8" i="64"/>
  <c r="G9" i="64"/>
  <c r="G10" i="64"/>
  <c r="G11" i="64"/>
  <c r="G12" i="64"/>
  <c r="G13" i="64"/>
  <c r="G14" i="64"/>
  <c r="G15" i="64"/>
  <c r="G16" i="64"/>
  <c r="G17" i="64"/>
  <c r="G18" i="64"/>
  <c r="G19" i="64"/>
  <c r="G20" i="64"/>
  <c r="G21" i="64"/>
  <c r="G22" i="64"/>
  <c r="G23" i="64"/>
  <c r="G24" i="64"/>
  <c r="G25" i="64"/>
  <c r="G26" i="64"/>
  <c r="G27" i="64"/>
  <c r="G28" i="64"/>
  <c r="G29" i="64"/>
  <c r="G30" i="64"/>
  <c r="G31" i="64"/>
  <c r="G32" i="64"/>
  <c r="G33" i="64"/>
  <c r="G34" i="64"/>
  <c r="G35" i="64"/>
  <c r="G36" i="64"/>
  <c r="G37" i="64"/>
  <c r="G38" i="64"/>
  <c r="G39" i="64"/>
  <c r="G40" i="64"/>
  <c r="G41" i="64"/>
  <c r="G42" i="64"/>
  <c r="G43" i="64"/>
  <c r="G44" i="64"/>
  <c r="G45" i="64"/>
  <c r="G46" i="64"/>
  <c r="G47" i="64"/>
  <c r="G48" i="64"/>
  <c r="G49" i="64"/>
  <c r="G50" i="64"/>
  <c r="G51" i="64"/>
  <c r="G52" i="64"/>
  <c r="G53" i="64"/>
  <c r="G54" i="64"/>
  <c r="G55" i="64"/>
  <c r="G56" i="64"/>
  <c r="N7" i="62"/>
  <c r="O7" i="62"/>
  <c r="P7" i="62"/>
  <c r="N8" i="62"/>
  <c r="O8" i="62"/>
  <c r="P8" i="62"/>
  <c r="N9" i="62"/>
  <c r="O9" i="62"/>
  <c r="P9" i="62"/>
  <c r="N10" i="62"/>
  <c r="O10" i="62"/>
  <c r="P10" i="62"/>
  <c r="N11" i="62"/>
  <c r="O11" i="62"/>
  <c r="P11" i="62"/>
  <c r="N12" i="62"/>
  <c r="O12" i="62"/>
  <c r="P12" i="62"/>
  <c r="N13" i="62"/>
  <c r="O13" i="62"/>
  <c r="P13" i="62"/>
  <c r="N14" i="62"/>
  <c r="O14" i="62"/>
  <c r="P14" i="62"/>
  <c r="N15" i="62"/>
  <c r="O15" i="62"/>
  <c r="P15" i="62"/>
  <c r="N16" i="62"/>
  <c r="O16" i="62"/>
  <c r="P16" i="62"/>
  <c r="N17" i="62"/>
  <c r="O17" i="62"/>
  <c r="P17" i="62"/>
  <c r="N18" i="62"/>
  <c r="O18" i="62"/>
  <c r="P18" i="62"/>
  <c r="N19" i="62"/>
  <c r="O19" i="62"/>
  <c r="P19" i="62"/>
  <c r="N20" i="62"/>
  <c r="O20" i="62"/>
  <c r="P20" i="62"/>
  <c r="N21" i="62"/>
  <c r="O21" i="62"/>
  <c r="P21" i="62"/>
  <c r="N22" i="62"/>
  <c r="O22" i="62"/>
  <c r="P22" i="62"/>
  <c r="N23" i="62"/>
  <c r="O23" i="62"/>
  <c r="P23" i="62"/>
  <c r="N24" i="62"/>
  <c r="O24" i="62"/>
  <c r="P24" i="62"/>
  <c r="N25" i="62"/>
  <c r="O25" i="62"/>
  <c r="P25" i="62"/>
  <c r="N26" i="62"/>
  <c r="O26" i="62"/>
  <c r="P26" i="62"/>
  <c r="N27" i="62"/>
  <c r="O27" i="62"/>
  <c r="P27" i="62"/>
  <c r="N28" i="62"/>
  <c r="O28" i="62"/>
  <c r="P28" i="62"/>
  <c r="N29" i="62"/>
  <c r="O29" i="62"/>
  <c r="P29" i="62"/>
  <c r="N30" i="62"/>
  <c r="O30" i="62"/>
  <c r="P30" i="62"/>
  <c r="N31" i="62"/>
  <c r="O31" i="62"/>
  <c r="P31" i="62"/>
  <c r="N32" i="62"/>
  <c r="O32" i="62"/>
  <c r="P32" i="62"/>
  <c r="N33" i="62"/>
  <c r="O33" i="62"/>
  <c r="P33" i="62"/>
  <c r="N34" i="62"/>
  <c r="O34" i="62"/>
  <c r="P34" i="62"/>
  <c r="N35" i="62"/>
  <c r="O35" i="62"/>
  <c r="P35" i="62"/>
  <c r="N36" i="62"/>
  <c r="O36" i="62"/>
  <c r="P36" i="62"/>
  <c r="N37" i="62"/>
  <c r="O37" i="62"/>
  <c r="P37" i="62"/>
  <c r="N38" i="62"/>
  <c r="O38" i="62"/>
  <c r="P38" i="62"/>
  <c r="N39" i="62"/>
  <c r="O39" i="62"/>
  <c r="P39" i="62"/>
  <c r="N40" i="62"/>
  <c r="O40" i="62"/>
  <c r="P40" i="62"/>
  <c r="N41" i="62"/>
  <c r="O41" i="62"/>
  <c r="P41" i="62"/>
  <c r="N42" i="62"/>
  <c r="O42" i="62"/>
  <c r="P42" i="62"/>
  <c r="N43" i="62"/>
  <c r="O43" i="62"/>
  <c r="P43" i="62"/>
  <c r="N44" i="62"/>
  <c r="O44" i="62"/>
  <c r="P44" i="62"/>
  <c r="N45" i="62"/>
  <c r="O45" i="62"/>
  <c r="P45" i="62"/>
  <c r="N46" i="62"/>
  <c r="O46" i="62"/>
  <c r="P46" i="62"/>
  <c r="N47" i="62"/>
  <c r="O47" i="62"/>
  <c r="P47" i="62"/>
  <c r="N48" i="62"/>
  <c r="O48" i="62"/>
  <c r="P48" i="62"/>
  <c r="N49" i="62"/>
  <c r="O49" i="62"/>
  <c r="P49" i="62"/>
  <c r="N50" i="62"/>
  <c r="O50" i="62"/>
  <c r="P50" i="62"/>
  <c r="N51" i="62"/>
  <c r="O51" i="62"/>
  <c r="P51" i="62"/>
  <c r="N52" i="62"/>
  <c r="O52" i="62"/>
  <c r="P52" i="62"/>
  <c r="N53" i="62"/>
  <c r="O53" i="62"/>
  <c r="P53" i="62"/>
  <c r="N54" i="62"/>
  <c r="O54" i="62"/>
  <c r="P54" i="62"/>
  <c r="N55" i="62"/>
  <c r="O55" i="62"/>
  <c r="P55" i="62"/>
  <c r="N56" i="62"/>
  <c r="O56" i="62"/>
  <c r="P56" i="62"/>
  <c r="N57" i="62"/>
  <c r="N58" i="62" s="1"/>
  <c r="N59" i="62" s="1"/>
  <c r="Q7" i="62" s="1"/>
  <c r="O57" i="62"/>
  <c r="O58" i="62" s="1"/>
  <c r="O59" i="62" s="1"/>
  <c r="R7" i="62" s="1"/>
  <c r="P57" i="62"/>
  <c r="P58" i="62" s="1"/>
  <c r="P59" i="62" s="1"/>
  <c r="S7" i="62" s="1"/>
  <c r="G6" i="60"/>
  <c r="G7" i="60"/>
  <c r="G8" i="60"/>
  <c r="G9" i="60"/>
  <c r="G10" i="60"/>
  <c r="G11" i="60"/>
  <c r="G12" i="60"/>
  <c r="G13" i="60"/>
  <c r="G14" i="60"/>
  <c r="G15" i="60"/>
  <c r="G16" i="60"/>
  <c r="G17" i="60"/>
  <c r="G18" i="60"/>
  <c r="G19" i="60"/>
  <c r="G20" i="60"/>
  <c r="G21" i="60"/>
  <c r="G22" i="60"/>
  <c r="G23" i="60"/>
  <c r="G24" i="60"/>
  <c r="G25" i="60"/>
  <c r="G26" i="60"/>
  <c r="G27" i="60"/>
  <c r="G28" i="60"/>
  <c r="G29" i="60"/>
  <c r="G30" i="60"/>
  <c r="G31" i="60"/>
  <c r="G32" i="60"/>
  <c r="G33" i="60"/>
  <c r="G34" i="60"/>
  <c r="G35" i="60"/>
  <c r="G36" i="60"/>
  <c r="G37" i="60"/>
  <c r="G38" i="60"/>
  <c r="G39" i="60"/>
  <c r="G40" i="60"/>
  <c r="G41" i="60"/>
  <c r="G42" i="60"/>
  <c r="G43" i="60"/>
  <c r="G44" i="60"/>
  <c r="G45" i="60"/>
  <c r="G46" i="60"/>
  <c r="G47" i="60"/>
  <c r="G48" i="60"/>
  <c r="G49" i="60"/>
  <c r="G50" i="60"/>
  <c r="G51" i="60"/>
  <c r="G52" i="60"/>
  <c r="G53" i="60"/>
  <c r="G54" i="60"/>
  <c r="G55" i="60"/>
  <c r="G56" i="60"/>
  <c r="C22" i="55" l="1"/>
  <c r="D22" i="55"/>
  <c r="E22" i="55"/>
  <c r="P23" i="55" s="1"/>
  <c r="F22" i="55"/>
  <c r="G22" i="55"/>
  <c r="H22" i="55"/>
  <c r="I22" i="55"/>
  <c r="J22" i="55"/>
  <c r="K22" i="55"/>
  <c r="L22" i="55"/>
  <c r="M22" i="55"/>
  <c r="X23" i="55" s="1"/>
  <c r="N22" i="55"/>
  <c r="O22" i="55"/>
  <c r="P22" i="55"/>
  <c r="AA23" i="55" s="1"/>
  <c r="Q22" i="55"/>
  <c r="R22" i="55"/>
  <c r="R23" i="55" s="1"/>
  <c r="S22" i="55"/>
  <c r="T22" i="55"/>
  <c r="U22" i="55"/>
  <c r="V22" i="55"/>
  <c r="V23" i="55" s="1"/>
  <c r="W22" i="55"/>
  <c r="S23" i="55"/>
  <c r="C24" i="55"/>
  <c r="D24" i="55"/>
  <c r="E24" i="55"/>
  <c r="F24" i="55"/>
  <c r="G24" i="55"/>
  <c r="H24" i="55"/>
  <c r="I24" i="55"/>
  <c r="J24" i="55"/>
  <c r="K24" i="55"/>
  <c r="L24" i="55"/>
  <c r="M24" i="55"/>
  <c r="X25" i="55" s="1"/>
  <c r="N24" i="55"/>
  <c r="Y25" i="55" s="1"/>
  <c r="O24" i="55"/>
  <c r="Z25" i="55" s="1"/>
  <c r="P24" i="55"/>
  <c r="AA25" i="55" s="1"/>
  <c r="Q24" i="55"/>
  <c r="R24" i="55"/>
  <c r="S24" i="55"/>
  <c r="T24" i="55"/>
  <c r="U24" i="55"/>
  <c r="V24" i="55"/>
  <c r="W24" i="55"/>
  <c r="C30" i="55"/>
  <c r="D30" i="55"/>
  <c r="E30" i="55"/>
  <c r="F30" i="55"/>
  <c r="G30" i="55"/>
  <c r="H30" i="55"/>
  <c r="I30" i="55"/>
  <c r="J30" i="55"/>
  <c r="K30" i="55"/>
  <c r="L30" i="55"/>
  <c r="M30" i="55"/>
  <c r="N30" i="55"/>
  <c r="O30" i="55"/>
  <c r="P30" i="55"/>
  <c r="Q30" i="55"/>
  <c r="R30" i="55"/>
  <c r="S30" i="55"/>
  <c r="T30" i="55"/>
  <c r="T38" i="55" s="1"/>
  <c r="U30" i="55"/>
  <c r="V30" i="55"/>
  <c r="V38" i="55" s="1"/>
  <c r="W30" i="55"/>
  <c r="W38" i="55" s="1"/>
  <c r="C31" i="55"/>
  <c r="D31" i="55"/>
  <c r="E31" i="55"/>
  <c r="F31" i="55"/>
  <c r="G31" i="55"/>
  <c r="H31" i="55"/>
  <c r="I31" i="55"/>
  <c r="J31" i="55"/>
  <c r="K31" i="55"/>
  <c r="L31" i="55"/>
  <c r="M31" i="55"/>
  <c r="N49" i="55" s="1"/>
  <c r="N31" i="55"/>
  <c r="O49" i="55" s="1"/>
  <c r="O31" i="55"/>
  <c r="P49" i="55" s="1"/>
  <c r="P31" i="55"/>
  <c r="Q31" i="55"/>
  <c r="R31" i="55"/>
  <c r="S31" i="55"/>
  <c r="T31" i="55"/>
  <c r="U31" i="55"/>
  <c r="V31" i="55"/>
  <c r="W31" i="55"/>
  <c r="C32" i="55"/>
  <c r="D32" i="55"/>
  <c r="E32" i="55"/>
  <c r="F32" i="55"/>
  <c r="G32" i="55"/>
  <c r="H32" i="55"/>
  <c r="I32" i="55"/>
  <c r="J32" i="55"/>
  <c r="K32" i="55"/>
  <c r="L32" i="55"/>
  <c r="M32" i="55"/>
  <c r="N50" i="55" s="1"/>
  <c r="N32" i="55"/>
  <c r="O50" i="55" s="1"/>
  <c r="O32" i="55"/>
  <c r="P50" i="55" s="1"/>
  <c r="P32" i="55"/>
  <c r="Q32" i="55"/>
  <c r="R32" i="55"/>
  <c r="S32" i="55"/>
  <c r="T32" i="55"/>
  <c r="U32" i="55"/>
  <c r="V32" i="55"/>
  <c r="W32" i="55"/>
  <c r="C33" i="55"/>
  <c r="D33" i="55"/>
  <c r="E33" i="55"/>
  <c r="F33" i="55"/>
  <c r="G33" i="55"/>
  <c r="H33" i="55"/>
  <c r="I33" i="55"/>
  <c r="J33" i="55"/>
  <c r="K33" i="55"/>
  <c r="L33" i="55"/>
  <c r="M33" i="55"/>
  <c r="N51" i="55" s="1"/>
  <c r="N33" i="55"/>
  <c r="O51" i="55" s="1"/>
  <c r="O33" i="55"/>
  <c r="P51" i="55" s="1"/>
  <c r="P33" i="55"/>
  <c r="Q33" i="55"/>
  <c r="R33" i="55"/>
  <c r="S33" i="55"/>
  <c r="T33" i="55"/>
  <c r="U33" i="55"/>
  <c r="V33" i="55"/>
  <c r="W33" i="55"/>
  <c r="C34" i="55"/>
  <c r="D34" i="55"/>
  <c r="E34" i="55"/>
  <c r="F34" i="55"/>
  <c r="G34" i="55"/>
  <c r="H34" i="55"/>
  <c r="I34" i="55"/>
  <c r="J34" i="55"/>
  <c r="K34" i="55"/>
  <c r="L34" i="55"/>
  <c r="M34" i="55"/>
  <c r="N52" i="55" s="1"/>
  <c r="N34" i="55"/>
  <c r="O52" i="55" s="1"/>
  <c r="O34" i="55"/>
  <c r="P52" i="55" s="1"/>
  <c r="P34" i="55"/>
  <c r="Q34" i="55"/>
  <c r="R34" i="55"/>
  <c r="S34" i="55"/>
  <c r="T34" i="55"/>
  <c r="U34" i="55"/>
  <c r="V34" i="55"/>
  <c r="W34" i="55"/>
  <c r="C38" i="55"/>
  <c r="D38" i="55"/>
  <c r="E38" i="55"/>
  <c r="F38" i="55"/>
  <c r="G38" i="55"/>
  <c r="H38" i="55"/>
  <c r="I38" i="55"/>
  <c r="J38" i="55"/>
  <c r="K38" i="55"/>
  <c r="L38" i="55"/>
  <c r="M38" i="55"/>
  <c r="N38" i="55"/>
  <c r="O38" i="55"/>
  <c r="P38" i="55"/>
  <c r="Q38" i="55"/>
  <c r="R38" i="55"/>
  <c r="S38" i="55"/>
  <c r="U38" i="55"/>
  <c r="C39" i="55"/>
  <c r="D39" i="55"/>
  <c r="E39" i="55"/>
  <c r="F39" i="55"/>
  <c r="G39" i="55"/>
  <c r="H39" i="55"/>
  <c r="I39" i="55"/>
  <c r="J39" i="55"/>
  <c r="K39" i="55"/>
  <c r="L39" i="55"/>
  <c r="M39" i="55"/>
  <c r="N55" i="55" s="1"/>
  <c r="N39" i="55"/>
  <c r="O55" i="55" s="1"/>
  <c r="O39" i="55"/>
  <c r="P55" i="55" s="1"/>
  <c r="P39" i="55"/>
  <c r="Q39" i="55"/>
  <c r="R39" i="55"/>
  <c r="S39" i="55"/>
  <c r="T39" i="55"/>
  <c r="U39" i="55"/>
  <c r="V39" i="55"/>
  <c r="W39" i="55"/>
  <c r="C40" i="55"/>
  <c r="D40" i="55"/>
  <c r="E40" i="55"/>
  <c r="F40" i="55"/>
  <c r="G40" i="55"/>
  <c r="H40" i="55"/>
  <c r="I40" i="55"/>
  <c r="J40" i="55"/>
  <c r="K40" i="55"/>
  <c r="L40" i="55"/>
  <c r="M40" i="55"/>
  <c r="N56" i="55" s="1"/>
  <c r="N40" i="55"/>
  <c r="O56" i="55" s="1"/>
  <c r="O40" i="55"/>
  <c r="P56" i="55" s="1"/>
  <c r="P40" i="55"/>
  <c r="Q40" i="55"/>
  <c r="R40" i="55"/>
  <c r="S40" i="55"/>
  <c r="T40" i="55"/>
  <c r="U40" i="55"/>
  <c r="V40" i="55"/>
  <c r="W40" i="55"/>
  <c r="C41" i="55"/>
  <c r="D41" i="55"/>
  <c r="E41" i="55"/>
  <c r="F41" i="55"/>
  <c r="G41" i="55"/>
  <c r="H41" i="55"/>
  <c r="I41" i="55"/>
  <c r="J41" i="55"/>
  <c r="K41" i="55"/>
  <c r="L41" i="55"/>
  <c r="M41" i="55"/>
  <c r="N57" i="55" s="1"/>
  <c r="N41" i="55"/>
  <c r="O57" i="55" s="1"/>
  <c r="P41" i="55"/>
  <c r="Q41" i="55"/>
  <c r="R41" i="55"/>
  <c r="S41" i="55"/>
  <c r="T41" i="55"/>
  <c r="U41" i="55"/>
  <c r="V41" i="55"/>
  <c r="W41" i="55"/>
  <c r="C42" i="55"/>
  <c r="D42" i="55"/>
  <c r="E42" i="55"/>
  <c r="F42" i="55"/>
  <c r="G42" i="55"/>
  <c r="H42" i="55"/>
  <c r="I42" i="55"/>
  <c r="J42" i="55"/>
  <c r="K42" i="55"/>
  <c r="L42" i="55"/>
  <c r="M42" i="55"/>
  <c r="N58" i="55" s="1"/>
  <c r="N42" i="55"/>
  <c r="O58" i="55" s="1"/>
  <c r="O42" i="55"/>
  <c r="P58" i="55" s="1"/>
  <c r="P42" i="55"/>
  <c r="Q42" i="55"/>
  <c r="R42" i="55"/>
  <c r="S42" i="55"/>
  <c r="T42" i="55"/>
  <c r="U42" i="55"/>
  <c r="V42" i="55"/>
  <c r="W42" i="55"/>
  <c r="Q50" i="55" l="1"/>
  <c r="Q55" i="55"/>
  <c r="Q51" i="55"/>
  <c r="Q58" i="55"/>
  <c r="Q57" i="55"/>
  <c r="Q56" i="55"/>
  <c r="Q52" i="55"/>
  <c r="U23" i="55"/>
  <c r="Q23" i="55"/>
  <c r="M56" i="55"/>
  <c r="O23" i="55"/>
  <c r="Z23" i="55"/>
  <c r="J57" i="55"/>
  <c r="F57" i="55"/>
  <c r="G56" i="55"/>
  <c r="L55" i="55"/>
  <c r="H55" i="55"/>
  <c r="H51" i="55"/>
  <c r="E50" i="55"/>
  <c r="F49" i="55"/>
  <c r="M58" i="55"/>
  <c r="K50" i="55"/>
  <c r="W23" i="55"/>
  <c r="D55" i="55"/>
  <c r="J56" i="55"/>
  <c r="F56" i="55"/>
  <c r="K55" i="55"/>
  <c r="Q43" i="55"/>
  <c r="I43" i="55"/>
  <c r="E43" i="55"/>
  <c r="M49" i="55"/>
  <c r="I49" i="55"/>
  <c r="E49" i="55"/>
  <c r="U25" i="55"/>
  <c r="Q25" i="55"/>
  <c r="N23" i="55"/>
  <c r="Y23" i="55"/>
  <c r="E58" i="55"/>
  <c r="I58" i="55"/>
  <c r="H56" i="55"/>
  <c r="K52" i="55"/>
  <c r="G52" i="55"/>
  <c r="K57" i="55"/>
  <c r="J49" i="55"/>
  <c r="M55" i="55"/>
  <c r="L52" i="55"/>
  <c r="J58" i="55"/>
  <c r="L51" i="55"/>
  <c r="D51" i="55"/>
  <c r="M50" i="55"/>
  <c r="I50" i="55"/>
  <c r="V25" i="55"/>
  <c r="G50" i="55"/>
  <c r="F58" i="55"/>
  <c r="G57" i="55"/>
  <c r="E55" i="55"/>
  <c r="H52" i="55"/>
  <c r="D52" i="55"/>
  <c r="W35" i="55"/>
  <c r="O35" i="55"/>
  <c r="P53" i="55" s="1"/>
  <c r="G35" i="55"/>
  <c r="F50" i="55"/>
  <c r="G49" i="55"/>
  <c r="R25" i="55"/>
  <c r="M43" i="55"/>
  <c r="N59" i="55" s="1"/>
  <c r="I56" i="55"/>
  <c r="E56" i="55"/>
  <c r="L56" i="55"/>
  <c r="D56" i="55"/>
  <c r="I55" i="55"/>
  <c r="T25" i="55"/>
  <c r="P25" i="55"/>
  <c r="T23" i="55"/>
  <c r="K56" i="55"/>
  <c r="N25" i="55"/>
  <c r="S35" i="55"/>
  <c r="K35" i="55"/>
  <c r="C35" i="55"/>
  <c r="M51" i="55"/>
  <c r="I51" i="55"/>
  <c r="E51" i="55"/>
  <c r="J50" i="55"/>
  <c r="K49" i="55"/>
  <c r="G55" i="55"/>
  <c r="U43" i="55"/>
  <c r="W25" i="55"/>
  <c r="S25" i="55"/>
  <c r="O25" i="55"/>
  <c r="V43" i="55"/>
  <c r="R43" i="55"/>
  <c r="N43" i="55"/>
  <c r="O59" i="55" s="1"/>
  <c r="J43" i="55"/>
  <c r="F43" i="55"/>
  <c r="W43" i="55"/>
  <c r="S43" i="55"/>
  <c r="O43" i="55"/>
  <c r="P59" i="55" s="1"/>
  <c r="L57" i="55"/>
  <c r="H57" i="55"/>
  <c r="D57" i="55"/>
  <c r="L43" i="55"/>
  <c r="H43" i="55"/>
  <c r="D43" i="55"/>
  <c r="J55" i="55"/>
  <c r="F55" i="55"/>
  <c r="T35" i="55"/>
  <c r="P35" i="55"/>
  <c r="L35" i="55"/>
  <c r="M53" i="55" s="1"/>
  <c r="H35" i="55"/>
  <c r="I53" i="55" s="1"/>
  <c r="D35" i="55"/>
  <c r="U35" i="55"/>
  <c r="Q35" i="55"/>
  <c r="M35" i="55"/>
  <c r="N53" i="55" s="1"/>
  <c r="J51" i="55"/>
  <c r="F51" i="55"/>
  <c r="L50" i="55"/>
  <c r="H50" i="55"/>
  <c r="D50" i="55"/>
  <c r="J35" i="55"/>
  <c r="F35" i="55"/>
  <c r="L49" i="55"/>
  <c r="H49" i="55"/>
  <c r="D49" i="55"/>
  <c r="L58" i="55"/>
  <c r="H58" i="55"/>
  <c r="D58" i="55"/>
  <c r="J52" i="55"/>
  <c r="F52" i="55"/>
  <c r="T43" i="55"/>
  <c r="P43" i="55"/>
  <c r="V35" i="55"/>
  <c r="R35" i="55"/>
  <c r="N35" i="55"/>
  <c r="O53" i="55" s="1"/>
  <c r="K58" i="55"/>
  <c r="G58" i="55"/>
  <c r="M57" i="55"/>
  <c r="I57" i="55"/>
  <c r="E57" i="55"/>
  <c r="M52" i="55"/>
  <c r="I52" i="55"/>
  <c r="E52" i="55"/>
  <c r="K51" i="55"/>
  <c r="G51" i="55"/>
  <c r="K43" i="55"/>
  <c r="G43" i="55"/>
  <c r="C43" i="55"/>
  <c r="I35" i="55"/>
  <c r="E35" i="55"/>
  <c r="W21" i="50"/>
  <c r="W22" i="50"/>
  <c r="W23" i="50"/>
  <c r="W24" i="50"/>
  <c r="W25" i="50"/>
  <c r="W26" i="50"/>
  <c r="W27" i="50"/>
  <c r="W28" i="50"/>
  <c r="W29" i="50"/>
  <c r="W30" i="50"/>
  <c r="W31" i="50"/>
  <c r="V21" i="50"/>
  <c r="V22" i="50"/>
  <c r="V23" i="50"/>
  <c r="V24" i="50"/>
  <c r="V25" i="50"/>
  <c r="V26" i="50"/>
  <c r="V27" i="50"/>
  <c r="V28" i="50"/>
  <c r="V29" i="50"/>
  <c r="V30" i="50"/>
  <c r="V31" i="50"/>
  <c r="Q53" i="55" l="1"/>
  <c r="Q59" i="55"/>
  <c r="F59" i="55"/>
  <c r="J59" i="55"/>
  <c r="H53" i="55"/>
  <c r="L59" i="55"/>
  <c r="J53" i="55"/>
  <c r="L53" i="55"/>
  <c r="G59" i="55"/>
  <c r="K59" i="55"/>
  <c r="H59" i="55"/>
  <c r="D53" i="55"/>
  <c r="E59" i="55"/>
  <c r="F53" i="55"/>
  <c r="I59" i="55"/>
  <c r="D59" i="55"/>
  <c r="E53" i="55"/>
  <c r="G53" i="55"/>
  <c r="K53" i="55"/>
  <c r="M59" i="55"/>
  <c r="F49" i="39"/>
  <c r="F50" i="39" l="1"/>
  <c r="J50" i="39" s="1"/>
  <c r="J49" i="39"/>
  <c r="BK7" i="1"/>
  <c r="BK6" i="1"/>
  <c r="BK8" i="1" l="1"/>
  <c r="BK9" i="1"/>
  <c r="BK11" i="1"/>
  <c r="BK12" i="1"/>
</calcChain>
</file>

<file path=xl/sharedStrings.xml><?xml version="1.0" encoding="utf-8"?>
<sst xmlns="http://schemas.openxmlformats.org/spreadsheetml/2006/main" count="1075" uniqueCount="323">
  <si>
    <t>Vägtrafik - totalt</t>
  </si>
  <si>
    <t>Vägtrafik - tung trafik</t>
  </si>
  <si>
    <t>Järnväg - persontåg</t>
  </si>
  <si>
    <t>Järnväg - godståg</t>
  </si>
  <si>
    <t>Flygtrafik - utrikes</t>
  </si>
  <si>
    <t>Flygtrafik - inrikes</t>
  </si>
  <si>
    <t>Rail - passenger trains</t>
  </si>
  <si>
    <t>Rail - freight trains</t>
  </si>
  <si>
    <t>Road - total</t>
  </si>
  <si>
    <t>Road - heavy vehicles</t>
  </si>
  <si>
    <t>Air - domestic</t>
  </si>
  <si>
    <t>Air - international</t>
  </si>
  <si>
    <t>Lägsta</t>
  </si>
  <si>
    <t>Lägst vecka</t>
  </si>
  <si>
    <t>Mars</t>
  </si>
  <si>
    <t>April</t>
  </si>
  <si>
    <t>Maj</t>
  </si>
  <si>
    <t>Juni</t>
  </si>
  <si>
    <t>Juli</t>
  </si>
  <si>
    <t>Augusti</t>
  </si>
  <si>
    <t>September</t>
  </si>
  <si>
    <t>March</t>
  </si>
  <si>
    <t>May</t>
  </si>
  <si>
    <t>June</t>
  </si>
  <si>
    <t>July</t>
  </si>
  <si>
    <t>August</t>
  </si>
  <si>
    <t>Oktober</t>
  </si>
  <si>
    <t>October</t>
  </si>
  <si>
    <t>November</t>
  </si>
  <si>
    <t>December</t>
  </si>
  <si>
    <t xml:space="preserve"> </t>
  </si>
  <si>
    <t>Maria Melkersson</t>
  </si>
  <si>
    <t>Transportläget - indikatorer över utvecklingen i transportsystemet</t>
  </si>
  <si>
    <t>Transport Indicators - indicators for the development of the transport system</t>
  </si>
  <si>
    <t>maria.melkersson@trafa.se</t>
  </si>
  <si>
    <t>domestic</t>
  </si>
  <si>
    <t>inrikes</t>
  </si>
  <si>
    <t>foreign</t>
  </si>
  <si>
    <t>utrikes</t>
  </si>
  <si>
    <t>Q3</t>
  </si>
  <si>
    <t>Q2</t>
  </si>
  <si>
    <t>Q1</t>
  </si>
  <si>
    <t>Januari</t>
  </si>
  <si>
    <t>Februari</t>
  </si>
  <si>
    <t>January</t>
  </si>
  <si>
    <t>February</t>
  </si>
  <si>
    <t>Sjötransport (SNI 50)</t>
  </si>
  <si>
    <t>Water transport (SNI 50)</t>
  </si>
  <si>
    <t>Lufttransport (SNI 51)</t>
  </si>
  <si>
    <t>Air transport (SNI 51)</t>
  </si>
  <si>
    <t>Magasinering och stödtjänster (SNI 52)</t>
  </si>
  <si>
    <t>Warehousing and support activities (SNI 52)</t>
  </si>
  <si>
    <t>Post- och kurirverksamhet (SNI 53)</t>
  </si>
  <si>
    <t>Postal and courier activities (SNI 53)</t>
  </si>
  <si>
    <t>Total (SNI 49-53)</t>
  </si>
  <si>
    <t>Källa: SCB</t>
  </si>
  <si>
    <t>Source: Statistics Sweden</t>
  </si>
  <si>
    <t>Kontaktperson / Contact:</t>
  </si>
  <si>
    <t>Totalt</t>
  </si>
  <si>
    <t>Tung trafik</t>
  </si>
  <si>
    <t>Total traffic</t>
  </si>
  <si>
    <t>Heavy traffic</t>
  </si>
  <si>
    <t>Källa: Trafikverket</t>
  </si>
  <si>
    <t>Anm: Fr.o.m. vecka 36 markeras statistiskt signifikant ökning/minskning med grönt/orange, övriga med gult.</t>
  </si>
  <si>
    <t>Note: Starting calendar week 36 we highligt statistically significant inceases/decreases with green/orange, others with yellow.</t>
  </si>
  <si>
    <t xml:space="preserve">Source: The Swedish Transport Administration </t>
  </si>
  <si>
    <t>Dec</t>
  </si>
  <si>
    <t>Nov</t>
  </si>
  <si>
    <t>Okt</t>
  </si>
  <si>
    <t>Oct</t>
  </si>
  <si>
    <t>Sep</t>
  </si>
  <si>
    <t>Aug</t>
  </si>
  <si>
    <t>Jul</t>
  </si>
  <si>
    <t>Jun</t>
  </si>
  <si>
    <t>Apr</t>
  </si>
  <si>
    <t>Mar</t>
  </si>
  <si>
    <t>Utrikes</t>
  </si>
  <si>
    <t>Europa</t>
  </si>
  <si>
    <t>Summa</t>
  </si>
  <si>
    <t>Ank</t>
  </si>
  <si>
    <t>Avg</t>
  </si>
  <si>
    <t>Inrikes</t>
  </si>
  <si>
    <t>Ankommande</t>
  </si>
  <si>
    <t>Avgående</t>
  </si>
  <si>
    <t>Arrival</t>
  </si>
  <si>
    <t>Departure</t>
  </si>
  <si>
    <t>Sum</t>
  </si>
  <si>
    <r>
      <t xml:space="preserve">Utrikes / </t>
    </r>
    <r>
      <rPr>
        <b/>
        <i/>
        <sz val="10"/>
        <color theme="1"/>
        <rFont val="Arial"/>
        <family val="2"/>
        <scheme val="minor"/>
      </rPr>
      <t>International</t>
    </r>
  </si>
  <si>
    <r>
      <t xml:space="preserve">Inrikes / </t>
    </r>
    <r>
      <rPr>
        <b/>
        <i/>
        <sz val="10"/>
        <color theme="1"/>
        <rFont val="Arial"/>
        <family val="2"/>
        <scheme val="minor"/>
      </rPr>
      <t>Domestic</t>
    </r>
  </si>
  <si>
    <r>
      <t xml:space="preserve">Totalt / </t>
    </r>
    <r>
      <rPr>
        <b/>
        <i/>
        <sz val="10"/>
        <color theme="1"/>
        <rFont val="Arial"/>
        <family val="2"/>
        <scheme val="minor"/>
      </rPr>
      <t>Grand total</t>
    </r>
  </si>
  <si>
    <r>
      <t xml:space="preserve">Övriga världen / </t>
    </r>
    <r>
      <rPr>
        <b/>
        <i/>
        <sz val="10"/>
        <color theme="1"/>
        <rFont val="Arial"/>
        <family val="2"/>
        <scheme val="minor"/>
      </rPr>
      <t>Rest of the world</t>
    </r>
  </si>
  <si>
    <r>
      <t xml:space="preserve">Totalt utrikes / </t>
    </r>
    <r>
      <rPr>
        <b/>
        <i/>
        <sz val="10"/>
        <color theme="1"/>
        <rFont val="Arial"/>
        <family val="2"/>
        <scheme val="minor"/>
      </rPr>
      <t>Total international</t>
    </r>
  </si>
  <si>
    <t>Jan</t>
  </si>
  <si>
    <t>Feb</t>
  </si>
  <si>
    <t>September - November</t>
  </si>
  <si>
    <t>June - August</t>
  </si>
  <si>
    <t>March - May</t>
  </si>
  <si>
    <t>Juni - Augusti</t>
  </si>
  <si>
    <t>Mars - Maj</t>
  </si>
  <si>
    <t>Lufttransport  (SNI 51)</t>
  </si>
  <si>
    <t xml:space="preserve">Sjötransport (SNI 50) </t>
  </si>
  <si>
    <t>Land transport (SNI 49)</t>
  </si>
  <si>
    <t>Landtransport (SNI 49)</t>
  </si>
  <si>
    <t>Källa: Arbetsförmedlingen</t>
  </si>
  <si>
    <t>https://www.transportstyrelsen.se/sv/luftfart/Statistik/Flygplatsstatistik-/</t>
  </si>
  <si>
    <t>Källa: Transportstyrelsen</t>
  </si>
  <si>
    <t>Source: The Swedish Transport Agency</t>
  </si>
  <si>
    <t>TOTAL</t>
  </si>
  <si>
    <t>TOTALT</t>
  </si>
  <si>
    <t>Passenger cars</t>
  </si>
  <si>
    <t>Personbilar</t>
  </si>
  <si>
    <t>Göteborg</t>
  </si>
  <si>
    <t>HGVs</t>
  </si>
  <si>
    <t>Tunga lastbilar</t>
  </si>
  <si>
    <t>LGVs</t>
  </si>
  <si>
    <t>Lätta lastbilar</t>
  </si>
  <si>
    <t>Buses</t>
  </si>
  <si>
    <t>Bussar</t>
  </si>
  <si>
    <t>Stockholm</t>
  </si>
  <si>
    <t>2020-12</t>
  </si>
  <si>
    <t>2020-11</t>
  </si>
  <si>
    <t>2020-10</t>
  </si>
  <si>
    <t>2020-09</t>
  </si>
  <si>
    <t>2020-08</t>
  </si>
  <si>
    <t>2020-06</t>
  </si>
  <si>
    <t>2020-05</t>
  </si>
  <si>
    <t>2020-04</t>
  </si>
  <si>
    <t>2020-03</t>
  </si>
  <si>
    <t>2020-02</t>
  </si>
  <si>
    <t>2020-01</t>
  </si>
  <si>
    <t>Total</t>
  </si>
  <si>
    <t>**** GÖTEBORG  *****</t>
  </si>
  <si>
    <t>**** STOCKHOLM *****</t>
  </si>
  <si>
    <t>Förändring</t>
  </si>
  <si>
    <t>Per day Stockholm</t>
  </si>
  <si>
    <t>Per dag Stockholm</t>
  </si>
  <si>
    <t>Per day Gothenburg</t>
  </si>
  <si>
    <t>Per dag Göteborg</t>
  </si>
  <si>
    <t>DAGAR MED TRÄNGSELSKATT / DAYS WITH TAX</t>
  </si>
  <si>
    <t>PERSONBIL</t>
  </si>
  <si>
    <t>Tung</t>
  </si>
  <si>
    <t>Lätt</t>
  </si>
  <si>
    <t>LASTBIL</t>
  </si>
  <si>
    <t>BUSS</t>
  </si>
  <si>
    <t>STH</t>
  </si>
  <si>
    <t>GBG</t>
  </si>
  <si>
    <t>2019-12</t>
  </si>
  <si>
    <t>2019-11</t>
  </si>
  <si>
    <t>2019-10</t>
  </si>
  <si>
    <t>2019-09</t>
  </si>
  <si>
    <t>2019-08</t>
  </si>
  <si>
    <t>2019-06</t>
  </si>
  <si>
    <t>2019-05</t>
  </si>
  <si>
    <t>2019-04</t>
  </si>
  <si>
    <t>2019-03</t>
  </si>
  <si>
    <t>2019-02</t>
  </si>
  <si>
    <t>2019-01</t>
  </si>
  <si>
    <r>
      <t xml:space="preserve">Nedan till figurer / </t>
    </r>
    <r>
      <rPr>
        <b/>
        <i/>
        <sz val="10"/>
        <rFont val="Arial"/>
        <family val="2"/>
        <scheme val="minor"/>
      </rPr>
      <t>Below for figures</t>
    </r>
  </si>
  <si>
    <t>Vecka / Week</t>
  </si>
  <si>
    <r>
      <t xml:space="preserve">% förändring / </t>
    </r>
    <r>
      <rPr>
        <b/>
        <i/>
        <sz val="10"/>
        <color theme="1"/>
        <rFont val="Arial"/>
        <family val="2"/>
        <scheme val="minor"/>
      </rPr>
      <t>% change</t>
    </r>
  </si>
  <si>
    <t>Medium-distance trains</t>
  </si>
  <si>
    <t>Long-distance trains</t>
  </si>
  <si>
    <t>Short-distance trains</t>
  </si>
  <si>
    <t>Medeldistanståg</t>
  </si>
  <si>
    <t>Långdistanståg</t>
  </si>
  <si>
    <t>Kortdistanståg</t>
  </si>
  <si>
    <t>https://arbetsformedlingen.se/statistik/varsel</t>
  </si>
  <si>
    <t>Source: Swedish Public Employment Service</t>
  </si>
  <si>
    <r>
      <t xml:space="preserve">Vecka / </t>
    </r>
    <r>
      <rPr>
        <b/>
        <i/>
        <sz val="10"/>
        <color theme="1"/>
        <rFont val="Arial"/>
        <family val="2"/>
        <scheme val="minor"/>
      </rPr>
      <t>Week</t>
    </r>
  </si>
  <si>
    <t>https://www.trafa.se/sjofart/sjotrafik/</t>
  </si>
  <si>
    <t>Andel</t>
  </si>
  <si>
    <t>LGVs and HGVs</t>
  </si>
  <si>
    <t>Passenger cars w. caravan</t>
  </si>
  <si>
    <t>Lastbilar</t>
  </si>
  <si>
    <t xml:space="preserve">Bussar </t>
  </si>
  <si>
    <t>Personbilar m. husvagn</t>
  </si>
  <si>
    <t>MC</t>
  </si>
  <si>
    <t>Personbilar m. släp, husbilar och minibussar*</t>
  </si>
  <si>
    <t>Bilar</t>
  </si>
  <si>
    <t>Light traffic</t>
  </si>
  <si>
    <t>Lätt trafik</t>
  </si>
  <si>
    <t>Person- och paketbilar (lätt trafik)</t>
  </si>
  <si>
    <t>Lastbilar och bussar (tung trafik)</t>
  </si>
  <si>
    <t>Dataflikarna är gulfärgade / Sheets with data are marked in yellow.</t>
  </si>
  <si>
    <t>Filen senast updaterad / The file was last updated:</t>
  </si>
  <si>
    <t>*</t>
  </si>
  <si>
    <r>
      <t xml:space="preserve">* För veckorna 52-53 används genomsnitt av uppmätta förändringar -18 respektive +13 procent / </t>
    </r>
    <r>
      <rPr>
        <i/>
        <sz val="10"/>
        <color theme="1"/>
        <rFont val="Arial"/>
        <family val="2"/>
        <scheme val="minor"/>
      </rPr>
      <t>For calendar weeks 52-53 we use the mean of the reported changes of -18 and +13 percent respectively.</t>
    </r>
  </si>
  <si>
    <t>Gothenburg</t>
  </si>
  <si>
    <r>
      <t>Antal fordon korrigerat för antal dagar med skatt /</t>
    </r>
    <r>
      <rPr>
        <b/>
        <i/>
        <sz val="10"/>
        <color theme="1"/>
        <rFont val="Calibri"/>
        <family val="2"/>
      </rPr>
      <t xml:space="preserve"> Number of vehicles corrected for number of days with tax</t>
    </r>
  </si>
  <si>
    <t>Persontågstrafik per vecka år 2019 respektive 2020. Tågkilometer.</t>
  </si>
  <si>
    <t>https://www.transportstyrelsen.se/sv/vagtrafik/Trangselskatt/</t>
  </si>
  <si>
    <r>
      <t xml:space="preserve">Skillnad mellan åren / </t>
    </r>
    <r>
      <rPr>
        <b/>
        <i/>
        <sz val="10"/>
        <color theme="1"/>
        <rFont val="Arial"/>
        <family val="2"/>
        <scheme val="minor"/>
      </rPr>
      <t>Diffrence between the years</t>
    </r>
  </si>
  <si>
    <t>Persontågstrafik per tågsort och vecka år 2019 respektive 2020. Tågkilometer samt skillnad mellan åren (procent).</t>
  </si>
  <si>
    <t>Källa: LFV (Luftfartsverket)</t>
  </si>
  <si>
    <t>Source: LFV</t>
  </si>
  <si>
    <t>Källa: Öresundsbro Konsortiet</t>
  </si>
  <si>
    <t>www.oresundsbron.com/sv/traffic-stats</t>
  </si>
  <si>
    <t>Source: Öresundsbro Konsortiet</t>
  </si>
  <si>
    <r>
      <t>Skillnad mellan åren, procent /</t>
    </r>
    <r>
      <rPr>
        <b/>
        <i/>
        <sz val="10"/>
        <color theme="1"/>
        <rFont val="Arial"/>
        <family val="2"/>
        <scheme val="minor"/>
      </rPr>
      <t xml:space="preserve"> Deifference between the years, percent</t>
    </r>
  </si>
  <si>
    <t>Källa: Trafikledsverket</t>
  </si>
  <si>
    <t>https://vayla.fi/sv/trafikleder/material/statistik/vagstatistik/granstrafik</t>
  </si>
  <si>
    <t>Source: The Finnish Transport Infrastructure Agency</t>
  </si>
  <si>
    <t>Totalt (SNI 49-53)</t>
  </si>
  <si>
    <r>
      <t>Antal ankomna fartyg –</t>
    </r>
    <r>
      <rPr>
        <b/>
        <i/>
        <sz val="10"/>
        <rFont val="Arial"/>
        <family val="2"/>
      </rPr>
      <t xml:space="preserve"> number of vessels entered</t>
    </r>
  </si>
  <si>
    <r>
      <t xml:space="preserve">Total godshantering 1 000 ton </t>
    </r>
    <r>
      <rPr>
        <b/>
        <sz val="10"/>
        <rFont val="Calibri"/>
        <family val="2"/>
      </rPr>
      <t>–</t>
    </r>
    <r>
      <rPr>
        <b/>
        <sz val="10"/>
        <rFont val="Arial"/>
        <family val="2"/>
      </rPr>
      <t xml:space="preserve"> </t>
    </r>
    <r>
      <rPr>
        <b/>
        <i/>
        <sz val="10"/>
        <rFont val="Arial"/>
        <family val="2"/>
      </rPr>
      <t>Total handling of goods, 1,000 tonnes</t>
    </r>
  </si>
  <si>
    <r>
      <t xml:space="preserve">Antal inresta passagerare, 1 000-tal – </t>
    </r>
    <r>
      <rPr>
        <b/>
        <i/>
        <sz val="10"/>
        <rFont val="Arial"/>
        <family val="2"/>
      </rPr>
      <t>Passengers arriving to Sweden, 1,000</t>
    </r>
  </si>
  <si>
    <t>Number of passing vehicles at congestion tax stations in Stockholm and Gothenburg (all passing vehicles at taxed hours, including vehicles exempted from tax), and difference (percent) between the two years per month.</t>
  </si>
  <si>
    <t>Passenger railway traffic, by calendar week year 2019 and 2020. Train-kilometres.</t>
  </si>
  <si>
    <t>Passenger railway traffic, by sort of trains and calendar week. Train-kilometres for 2019 and 2020.</t>
  </si>
  <si>
    <r>
      <t>Skillnad mellan åren, procent /</t>
    </r>
    <r>
      <rPr>
        <b/>
        <i/>
        <sz val="10"/>
        <color theme="1"/>
        <rFont val="Arial"/>
        <family val="2"/>
        <scheme val="minor"/>
      </rPr>
      <t xml:space="preserve"> Difference between the years, percent</t>
    </r>
  </si>
  <si>
    <t>Last- och varubilar från 6m.</t>
  </si>
  <si>
    <t>Mororcycles</t>
  </si>
  <si>
    <t>The number of people getting notices in Transportation and storage (SNI 49 – 53). Number of people per month for four different periods in 2020.</t>
  </si>
  <si>
    <t>Sjöfart - lastfartyg</t>
  </si>
  <si>
    <t>Maritime - freight vessels</t>
  </si>
  <si>
    <t>Sept</t>
  </si>
  <si>
    <t xml:space="preserve">Mars </t>
  </si>
  <si>
    <t>Källa: Seasearcher</t>
  </si>
  <si>
    <t>Source: Seasearcher</t>
  </si>
  <si>
    <t>Antal fartygsanlöp för lastfartyg till 40 svenska hamnar, per vecka år 2019 respektive 2020.</t>
  </si>
  <si>
    <t>Number of callings for cargo vessels to 40 Swedish ports by calendar week, years 2019 and 2020.</t>
  </si>
  <si>
    <t>Anm: Veckodata finns endast t.o.m. vecka 50.</t>
  </si>
  <si>
    <r>
      <t xml:space="preserve">Skillnad / </t>
    </r>
    <r>
      <rPr>
        <b/>
        <i/>
        <sz val="10"/>
        <color theme="1"/>
        <rFont val="Arial"/>
        <family val="2"/>
        <scheme val="minor"/>
      </rPr>
      <t>Difference</t>
    </r>
    <r>
      <rPr>
        <b/>
        <sz val="10"/>
        <color theme="1"/>
        <rFont val="Arial"/>
        <family val="2"/>
        <scheme val="minor"/>
      </rPr>
      <t>, %</t>
    </r>
  </si>
  <si>
    <t>Remark: Weekly data is only available up to and including calendar week 50.</t>
  </si>
  <si>
    <t>Sjötrafik per kvartal / Maritime per quarter</t>
  </si>
  <si>
    <t>Trafikarbete (fordonskm) på statligt vägnät, totalt respektive för tung trafik (tung lastbil och buss). Procentuell förändring ett antal veckor 2020 och 2021, jämfört med motsvarande vecka året innan.</t>
  </si>
  <si>
    <t> Traffic (vehicle kilometres) in the national road network, total traffic and heavy traffic (heavy goods vehicles and buses). Percentage change during a week in 2020 and 2021, compared with the same week the year before.</t>
  </si>
  <si>
    <t>Vecka</t>
  </si>
  <si>
    <t>År</t>
  </si>
  <si>
    <t>Antal trängselskattepassager i Stockholm respektive Göteborg (samtliga under skattebelagda tider, även skattebefriade fordon), januari – december 2019 och 2020, samt procentuell skilnad mellan åren.</t>
  </si>
  <si>
    <t>Goods vehicles</t>
  </si>
  <si>
    <t>Light Goods Vehicles (LGVs)</t>
  </si>
  <si>
    <t>Heavy Goods Vehicles (HGVs)</t>
  </si>
  <si>
    <t>Difference, %</t>
  </si>
  <si>
    <t>Share</t>
  </si>
  <si>
    <t>..</t>
  </si>
  <si>
    <t>2021-01</t>
  </si>
  <si>
    <t>Månad</t>
  </si>
  <si>
    <t>Month</t>
  </si>
  <si>
    <t>Antal tåg mellan Sverige och Danmark (båda riktningarna) via Öresundsbron, per vecka under 2019 - 2021 samt skillnad mellan åren (procent).</t>
  </si>
  <si>
    <t>Number of trains between Sweden and Denmark (both directions) via the Öresund bridge 2019 - 2021, and difference between the years (percent).</t>
  </si>
  <si>
    <r>
      <t xml:space="preserve">* För vecka 53 används genomsittet av veckan före/efter / </t>
    </r>
    <r>
      <rPr>
        <i/>
        <sz val="10"/>
        <color theme="1"/>
        <rFont val="Arial"/>
        <family val="2"/>
        <scheme val="minor"/>
      </rPr>
      <t>For calendar week 53 we use the mean of the week before/after.</t>
    </r>
  </si>
  <si>
    <r>
      <t xml:space="preserve">Godståg / </t>
    </r>
    <r>
      <rPr>
        <b/>
        <i/>
        <sz val="10"/>
        <color theme="1"/>
        <rFont val="Arial"/>
        <family val="2"/>
        <scheme val="minor"/>
      </rPr>
      <t>Freight</t>
    </r>
  </si>
  <si>
    <r>
      <t xml:space="preserve">Persontåg / </t>
    </r>
    <r>
      <rPr>
        <b/>
        <i/>
        <sz val="10"/>
        <color theme="1"/>
        <rFont val="Arial"/>
        <family val="2"/>
        <scheme val="minor"/>
      </rPr>
      <t>Passenger</t>
    </r>
  </si>
  <si>
    <t>2020 vs. 2019</t>
  </si>
  <si>
    <t>2021 vs. 2020</t>
  </si>
  <si>
    <t>Godståg 2019</t>
  </si>
  <si>
    <t>Godståg 2020</t>
  </si>
  <si>
    <t>Godståg 2021</t>
  </si>
  <si>
    <t>Persontåg 2019</t>
  </si>
  <si>
    <t>Persontåg 2020</t>
  </si>
  <si>
    <t>Persontåg 2021</t>
  </si>
  <si>
    <t>Godstågstrafik per vecka år 2019 - 2021. Bruttotonkilometer samt skillnad mellan åren (procent).</t>
  </si>
  <si>
    <t>Antal flygningar i inrikes respektive utrikes flygtrafik, per vecka år 2019 - 2021.</t>
  </si>
  <si>
    <t>Number of domestic and international flights, per week in year 2019 - 2021.</t>
  </si>
  <si>
    <t>**</t>
  </si>
  <si>
    <t>Antal in- och utrikespassagerare som passerade svenska flygplatser. Per månad 2019 - 2021 samt skillnad mellan åren (procent).</t>
  </si>
  <si>
    <t>The number of domestic and international passengers on Swedish airports. Per month in 2019 - 2021, and percentage diffrence between the years.</t>
  </si>
  <si>
    <r>
      <t xml:space="preserve">Till figur / </t>
    </r>
    <r>
      <rPr>
        <b/>
        <i/>
        <sz val="10"/>
        <color theme="1"/>
        <rFont val="Arial"/>
        <family val="2"/>
        <scheme val="minor"/>
      </rPr>
      <t>For figur</t>
    </r>
  </si>
  <si>
    <r>
      <t>Procentuell skillnad mellan åren /</t>
    </r>
    <r>
      <rPr>
        <b/>
        <i/>
        <sz val="10"/>
        <color theme="1"/>
        <rFont val="Arial"/>
        <family val="2"/>
        <scheme val="minor"/>
      </rPr>
      <t xml:space="preserve"> Percentage difference between the years</t>
    </r>
  </si>
  <si>
    <t>Kortdistans 2020 vs. 2019</t>
  </si>
  <si>
    <t>Långdistans 2020 vs. 2019</t>
  </si>
  <si>
    <t>Medeldistans 2020 vs. 2019</t>
  </si>
  <si>
    <t>Kortdistans 2021 vs. 2020</t>
  </si>
  <si>
    <t>Långdistans 2021 vs. 2020</t>
  </si>
  <si>
    <t>Medeldistans 2021 vs. 2020</t>
  </si>
  <si>
    <t>Q4</t>
  </si>
  <si>
    <t>December - Februari</t>
  </si>
  <si>
    <t>December - February</t>
  </si>
  <si>
    <r>
      <t xml:space="preserve">Antal varslade personer i mars 2020 –febuari 2021, per bransch inom Transport och magasinering (SNI 49 – 53). Antal personer </t>
    </r>
    <r>
      <rPr>
        <b/>
        <i/>
        <sz val="9.5"/>
        <color theme="1"/>
        <rFont val="Arial"/>
        <family val="2"/>
        <scheme val="minor"/>
      </rPr>
      <t>per månad</t>
    </r>
    <r>
      <rPr>
        <b/>
        <sz val="9.5"/>
        <color theme="1"/>
        <rFont val="Arial"/>
        <family val="2"/>
        <scheme val="minor"/>
      </rPr>
      <t xml:space="preserve"> för de fyra perioderna.</t>
    </r>
  </si>
  <si>
    <t>Övriga världen</t>
  </si>
  <si>
    <r>
      <t xml:space="preserve">Till figurer nedan / </t>
    </r>
    <r>
      <rPr>
        <b/>
        <i/>
        <sz val="10"/>
        <color theme="1"/>
        <rFont val="Arial"/>
        <family val="2"/>
        <scheme val="minor"/>
      </rPr>
      <t>For diagrams below</t>
    </r>
  </si>
  <si>
    <t>Rest of the world</t>
  </si>
  <si>
    <t>Domestic</t>
  </si>
  <si>
    <t>Europe</t>
  </si>
  <si>
    <r>
      <t xml:space="preserve">Skillnad mellan åren / </t>
    </r>
    <r>
      <rPr>
        <b/>
        <i/>
        <sz val="10"/>
        <color theme="1"/>
        <rFont val="Arial"/>
        <family val="2"/>
        <scheme val="minor"/>
      </rPr>
      <t>Difference between the years</t>
    </r>
  </si>
  <si>
    <t>Andel 2020</t>
  </si>
  <si>
    <t>2021-02</t>
  </si>
  <si>
    <t>Fraktgods i ton som passerade svenska flygplatser. Per månad 2020 - 2021 samt skillnad mellan åren (procent).</t>
  </si>
  <si>
    <t>Freight in tonnes on Swedish airports. Per month in 2020 - 2021, and percentage difference between the years.</t>
  </si>
  <si>
    <t>Källa: Sjötrafik 2020 kvartal 4 (Trafikanalys Statistik 2021:7)</t>
  </si>
  <si>
    <t>Source: Shipping goods 2020 – quarter 4 (Transport Analysis Statistics 2021:7)</t>
  </si>
  <si>
    <t>Henrik Petterson</t>
  </si>
  <si>
    <t>henrik.petterson@trafa.se</t>
  </si>
  <si>
    <t>Freight railway traffic, by calendar week year 2019 - 2021. Gross-gross tonne kilometres hauled.</t>
  </si>
  <si>
    <t xml:space="preserve">** Vecka 52 - 1 används interpolering mellan veckorna 51 och 2 eftersom stora kalendereffekter skymmer den övergripande trenden. </t>
  </si>
  <si>
    <r>
      <t xml:space="preserve">Transportläget / </t>
    </r>
    <r>
      <rPr>
        <b/>
        <i/>
        <sz val="16"/>
        <color rgb="FFFFFFFF"/>
        <rFont val="Tahoma"/>
        <family val="2"/>
      </rPr>
      <t>Transport Indicators</t>
    </r>
  </si>
  <si>
    <t xml:space="preserve">** Calendar week 52 - 1 we use interpolation between calenar weeks 51 and 2, since very large calendar effects were obscuring the general trens. </t>
  </si>
  <si>
    <t>Väg- och järnvägstransport (SNI 49)</t>
  </si>
  <si>
    <t>Road and rail transport (SNI 49)</t>
  </si>
  <si>
    <t>The number of vehicles passing the border between Sweden and Finland per month during 2019 - 2021, and percentage difference compared with the same month the year before.</t>
  </si>
  <si>
    <t>Antal fordon som passerat gränsen mellan Sverige och Finland (båda riktningarna) per månad 2019 - 2021, samt procentuell förändring per månad, jämfört med samma månad året innan.</t>
  </si>
  <si>
    <t>Antal fordon som passerar Öresundsbron (båda riktningarna) per månad 2019 - 2021 för olika fordonskategorier samt procentuell skillnad jämfört med motsvarande månad året innan.</t>
  </si>
  <si>
    <t xml:space="preserve">Number of vehicles across the Öresund Bridge (both directions) per month during 2019 - 2021, and percentage difference compared with the same month the year before. </t>
  </si>
  <si>
    <t>Lowest</t>
  </si>
  <si>
    <t>Lowest week</t>
  </si>
  <si>
    <t>Vecka 1-11 2021 jämförs med motsvarande vecka 2020. Fr.om. vecka 12 2021 är jämförelsen med motsvarande vecka år 2019.</t>
  </si>
  <si>
    <t>Calendar weeks 1-11 2021 are compared with the corresponding week 2020. From calender week 12 2021 the comparison is made with 2019.</t>
  </si>
  <si>
    <r>
      <t>Anm. /</t>
    </r>
    <r>
      <rPr>
        <b/>
        <i/>
        <sz val="10"/>
        <rFont val="Arial"/>
        <family val="2"/>
        <scheme val="minor"/>
      </rPr>
      <t xml:space="preserve"> Remarks</t>
    </r>
  </si>
  <si>
    <t>Trafik per trafikslag, förändring av trafikvolym i procent under vissa veckor 2020-2021, jämfört med motsvarande vecka året innan. Veckan med benämningen ”lägsta” avser den vecka av veckorna fr.o.m. vecka 11, 2020 då nedgången var som störst.</t>
  </si>
  <si>
    <t xml:space="preserve">Traffic by means of transport, weekly change in traffic volume, a week in 2020 - 2021 compared with the corresponding week the previous year. The week “lowest” refers to one week starting calendar week 11, 2020 with the largest decline in traffic. </t>
  </si>
  <si>
    <t>2021-03</t>
  </si>
  <si>
    <r>
      <t>Till figur nedan /</t>
    </r>
    <r>
      <rPr>
        <b/>
        <i/>
        <sz val="11"/>
        <color theme="1"/>
        <rFont val="Arial"/>
        <family val="2"/>
        <scheme val="minor"/>
      </rPr>
      <t xml:space="preserve"> For figure below</t>
    </r>
  </si>
  <si>
    <r>
      <t xml:space="preserve">* Fr.o.m. denna vecka 2021 jämfört med motsvarande vecka 2019 / </t>
    </r>
    <r>
      <rPr>
        <i/>
        <sz val="11"/>
        <color theme="1"/>
        <rFont val="Arial"/>
        <family val="2"/>
        <scheme val="minor"/>
      </rPr>
      <t>From this calendar week 2021 compared with corresponding week 2019.</t>
    </r>
  </si>
  <si>
    <r>
      <t xml:space="preserve">* T.o.m. denna vecka 2021 jämfört med motsvarande vecka 2020 / To </t>
    </r>
    <r>
      <rPr>
        <i/>
        <sz val="11"/>
        <color theme="1"/>
        <rFont val="Arial"/>
        <family val="2"/>
        <scheme val="minor"/>
      </rPr>
      <t>this calendar week 2021 compared with corresponding week 2020.</t>
    </r>
  </si>
  <si>
    <t>2021 vs. 2019</t>
  </si>
  <si>
    <t xml:space="preserve">Anm: Vecka 52 - 1 (årsskiftet 2020-2021) används interpolering mellan veckorna 51 och 2 eftersom stora kalendereffekter skymmer den övergripande trenden. </t>
  </si>
  <si>
    <t xml:space="preserve">Remark: Calendar week 52 - 1 (the turn of the year 2020-2021) we use interpolation between calenar weeks 51 and 2, since very large calendar effects were blurring the general trends. </t>
  </si>
  <si>
    <t>Kortdistans 2021 vs. 2019</t>
  </si>
  <si>
    <t>Långdistans 2021 vs. 2019</t>
  </si>
  <si>
    <t>Medeldistans 2021 vs. 2019</t>
  </si>
  <si>
    <t>*******************</t>
  </si>
  <si>
    <t>Vecka 12</t>
  </si>
  <si>
    <t>Vecka 13</t>
  </si>
  <si>
    <t>Vecka 14</t>
  </si>
  <si>
    <t>Vecka 15</t>
  </si>
  <si>
    <t>Vecka 16</t>
  </si>
  <si>
    <t>Vecka 17</t>
  </si>
  <si>
    <t>Omsättning inom Transporter och magasinering (SNI 49 – 53) i fasta priser, kalenderkorrigerade per månad, procentuell skillnad mot samma månad föregående år.</t>
  </si>
  <si>
    <t xml:space="preserve">Sales in Transportation and storage (SNI 49 – 53) volume (fixed prices), working day adjusted per month, percentage difference compared with the same month previous year. </t>
  </si>
  <si>
    <r>
      <t xml:space="preserve">Andel / </t>
    </r>
    <r>
      <rPr>
        <b/>
        <i/>
        <sz val="11"/>
        <color theme="1"/>
        <rFont val="Arial"/>
        <family val="2"/>
        <scheme val="minor"/>
      </rPr>
      <t>Share</t>
    </r>
  </si>
  <si>
    <t>Mars - April</t>
  </si>
  <si>
    <t>March - April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</si>
</sst>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quot;-&quot;"/>
    <numFmt numFmtId="165" formatCode="000"/>
    <numFmt numFmtId="166" formatCode="0.0000_ ;\-0.0000\ "/>
    <numFmt numFmtId="167" formatCode="0.0"/>
    <numFmt numFmtId="168" formatCode="#,##0.0"/>
    <numFmt numFmtId="169" formatCode="0.0000"/>
    <numFmt numFmtId="170" formatCode="0.000"/>
    <numFmt numFmtId="171" formatCode="0.000E+00"/>
    <numFmt numFmtId="172" formatCode="_-* #,##0_-;\-* #,##0_-;_-* &quot;-&quot;??_-;_-@_-"/>
    <numFmt numFmtId="173" formatCode="_-* #,##0.0_-;\-* #,##0.0_-;_-* &quot;-&quot;??_-;_-@_-"/>
  </numFmts>
  <fonts count="63" x14ac:knownFonts="1">
    <font>
      <sz val="11"/>
      <color theme="1"/>
      <name val="Arial"/>
      <family val="2"/>
      <scheme val="minor"/>
    </font>
    <font>
      <sz val="8"/>
      <name val="Arial"/>
      <family val="2"/>
      <scheme val="minor"/>
    </font>
    <font>
      <b/>
      <sz val="11"/>
      <color theme="1"/>
      <name val="Arial"/>
      <family val="2"/>
      <scheme val="minor"/>
    </font>
    <font>
      <sz val="11"/>
      <color theme="1"/>
      <name val="Arial"/>
      <family val="2"/>
      <scheme val="minor"/>
    </font>
    <font>
      <sz val="10"/>
      <name val="Arial"/>
      <family val="2"/>
    </font>
    <font>
      <b/>
      <sz val="16"/>
      <color indexed="9"/>
      <name val="Tahoma"/>
      <family val="2"/>
    </font>
    <font>
      <b/>
      <sz val="20"/>
      <name val="Arial"/>
      <family val="2"/>
    </font>
    <font>
      <b/>
      <i/>
      <sz val="16"/>
      <name val="Arial"/>
      <family val="2"/>
    </font>
    <font>
      <b/>
      <i/>
      <sz val="14"/>
      <name val="Arial"/>
      <family val="2"/>
    </font>
    <font>
      <b/>
      <sz val="10"/>
      <name val="Arial"/>
      <family val="2"/>
    </font>
    <font>
      <sz val="10"/>
      <name val="Arial"/>
      <family val="2"/>
    </font>
    <font>
      <i/>
      <sz val="14"/>
      <name val="Arial"/>
      <family val="2"/>
    </font>
    <font>
      <u/>
      <sz val="10"/>
      <color indexed="12"/>
      <name val="Arial"/>
      <family val="2"/>
    </font>
    <font>
      <i/>
      <sz val="10"/>
      <name val="Arial"/>
      <family val="2"/>
    </font>
    <font>
      <sz val="9"/>
      <color theme="1"/>
      <name val="Arial"/>
      <family val="2"/>
      <scheme val="minor"/>
    </font>
    <font>
      <sz val="8"/>
      <color theme="1"/>
      <name val="Arial"/>
      <family val="2"/>
    </font>
    <font>
      <sz val="9"/>
      <color theme="1"/>
      <name val="Arial"/>
      <family val="2"/>
    </font>
    <font>
      <b/>
      <sz val="10"/>
      <color theme="1"/>
      <name val="Arial"/>
      <family val="2"/>
      <scheme val="minor"/>
    </font>
    <font>
      <b/>
      <i/>
      <sz val="10"/>
      <color theme="1"/>
      <name val="Arial"/>
      <family val="2"/>
      <scheme val="minor"/>
    </font>
    <font>
      <sz val="10"/>
      <color theme="1"/>
      <name val="Arial"/>
      <family val="2"/>
      <scheme val="minor"/>
    </font>
    <font>
      <i/>
      <sz val="10"/>
      <color theme="1"/>
      <name val="Arial"/>
      <family val="2"/>
      <scheme val="minor"/>
    </font>
    <font>
      <b/>
      <sz val="9.5"/>
      <color theme="1"/>
      <name val="Arial"/>
      <family val="2"/>
      <scheme val="minor"/>
    </font>
    <font>
      <sz val="9.5"/>
      <color theme="1"/>
      <name val="Arial"/>
      <family val="2"/>
      <scheme val="minor"/>
    </font>
    <font>
      <u/>
      <sz val="11"/>
      <color theme="10"/>
      <name val="Arial"/>
      <family val="2"/>
      <scheme val="minor"/>
    </font>
    <font>
      <i/>
      <sz val="11"/>
      <color theme="1"/>
      <name val="Arial"/>
      <family val="2"/>
      <scheme val="minor"/>
    </font>
    <font>
      <sz val="11"/>
      <color theme="1"/>
      <name val="Calibri"/>
      <family val="2"/>
    </font>
    <font>
      <sz val="11"/>
      <name val="Calibri"/>
      <family val="2"/>
    </font>
    <font>
      <b/>
      <sz val="10"/>
      <name val="Calibri"/>
      <family val="2"/>
    </font>
    <font>
      <sz val="10"/>
      <name val="Calibri"/>
      <family val="2"/>
    </font>
    <font>
      <b/>
      <sz val="10"/>
      <color rgb="FF000000"/>
      <name val="Calibri"/>
      <family val="2"/>
    </font>
    <font>
      <b/>
      <i/>
      <sz val="10"/>
      <color rgb="FF000000"/>
      <name val="Calibri"/>
      <family val="2"/>
    </font>
    <font>
      <sz val="10"/>
      <color theme="1"/>
      <name val="Calibri"/>
      <family val="2"/>
    </font>
    <font>
      <sz val="10"/>
      <color rgb="FF000000"/>
      <name val="Calibri"/>
      <family val="2"/>
    </font>
    <font>
      <b/>
      <sz val="10"/>
      <color theme="1"/>
      <name val="Calibri"/>
      <family val="2"/>
    </font>
    <font>
      <b/>
      <i/>
      <sz val="10"/>
      <color theme="1"/>
      <name val="Calibri"/>
      <family val="2"/>
    </font>
    <font>
      <i/>
      <sz val="10"/>
      <color theme="1"/>
      <name val="Calibri"/>
      <family val="2"/>
    </font>
    <font>
      <sz val="10"/>
      <color rgb="FFFF0000"/>
      <name val="Arial"/>
      <family val="2"/>
      <scheme val="minor"/>
    </font>
    <font>
      <b/>
      <sz val="10"/>
      <name val="Arial"/>
      <family val="2"/>
      <scheme val="minor"/>
    </font>
    <font>
      <b/>
      <i/>
      <sz val="10"/>
      <name val="Arial"/>
      <family val="2"/>
      <scheme val="minor"/>
    </font>
    <font>
      <b/>
      <sz val="10"/>
      <color rgb="FF000000"/>
      <name val="Arial"/>
      <family val="2"/>
      <scheme val="minor"/>
    </font>
    <font>
      <sz val="10"/>
      <color rgb="FF000000"/>
      <name val="Arial"/>
      <family val="2"/>
      <scheme val="minor"/>
    </font>
    <font>
      <b/>
      <i/>
      <sz val="11"/>
      <color theme="1"/>
      <name val="Arial"/>
      <family val="2"/>
      <scheme val="minor"/>
    </font>
    <font>
      <sz val="10"/>
      <name val="Arial"/>
      <family val="2"/>
      <scheme val="minor"/>
    </font>
    <font>
      <b/>
      <sz val="10"/>
      <color theme="1"/>
      <name val="Arial"/>
      <family val="2"/>
    </font>
    <font>
      <b/>
      <i/>
      <sz val="10"/>
      <color theme="1"/>
      <name val="Arial"/>
      <family val="2"/>
    </font>
    <font>
      <sz val="10"/>
      <color theme="1"/>
      <name val="Arial"/>
      <family val="2"/>
    </font>
    <font>
      <sz val="10"/>
      <name val="Arial"/>
      <family val="2"/>
    </font>
    <font>
      <b/>
      <i/>
      <sz val="9.5"/>
      <color theme="1"/>
      <name val="Arial"/>
      <family val="2"/>
      <scheme val="minor"/>
    </font>
    <font>
      <b/>
      <i/>
      <sz val="10"/>
      <name val="Arial"/>
      <family val="2"/>
    </font>
    <font>
      <i/>
      <sz val="10"/>
      <color theme="1"/>
      <name val="Arial"/>
      <family val="2"/>
    </font>
    <font>
      <sz val="10"/>
      <color rgb="FF212529"/>
      <name val="Arial"/>
      <family val="2"/>
      <scheme val="minor"/>
    </font>
    <font>
      <b/>
      <sz val="10"/>
      <color rgb="FFFF0000"/>
      <name val="Arial"/>
      <family val="2"/>
      <scheme val="minor"/>
    </font>
    <font>
      <b/>
      <sz val="11"/>
      <color rgb="FF000000"/>
      <name val="Calibri"/>
      <family val="2"/>
    </font>
    <font>
      <sz val="8"/>
      <name val="Arial"/>
      <family val="2"/>
    </font>
    <font>
      <b/>
      <i/>
      <sz val="10"/>
      <color theme="0"/>
      <name val="Arial"/>
      <family val="2"/>
      <scheme val="minor"/>
    </font>
    <font>
      <b/>
      <sz val="11"/>
      <color theme="1"/>
      <name val="Calibri"/>
      <family val="2"/>
    </font>
    <font>
      <sz val="10"/>
      <color rgb="FF000000"/>
      <name val="Arial"/>
      <family val="2"/>
    </font>
    <font>
      <sz val="11"/>
      <color rgb="FF000000"/>
      <name val="Arial"/>
      <family val="2"/>
      <scheme val="minor"/>
    </font>
    <font>
      <sz val="11"/>
      <color rgb="FF000000"/>
      <name val="Calibri"/>
      <family val="2"/>
    </font>
    <font>
      <i/>
      <sz val="10"/>
      <name val="Arial"/>
      <family val="2"/>
      <scheme val="minor"/>
    </font>
    <font>
      <b/>
      <i/>
      <sz val="16"/>
      <color rgb="FFFFFFFF"/>
      <name val="Tahoma"/>
      <family val="2"/>
    </font>
    <font>
      <b/>
      <i/>
      <sz val="11"/>
      <color theme="1"/>
      <name val="Calibri"/>
      <family val="2"/>
    </font>
    <font>
      <sz val="11"/>
      <color rgb="FFFF0000"/>
      <name val="Calibri"/>
      <family val="2"/>
    </font>
  </fonts>
  <fills count="10">
    <fill>
      <patternFill patternType="none"/>
    </fill>
    <fill>
      <patternFill patternType="gray125"/>
    </fill>
    <fill>
      <patternFill patternType="solid">
        <fgColor rgb="FF52AF32"/>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theme="5" tint="0.39997558519241921"/>
        <bgColor indexed="64"/>
      </patternFill>
    </fill>
    <fill>
      <patternFill patternType="solid">
        <fgColor theme="1" tint="0.499984740745262"/>
        <bgColor indexed="64"/>
      </patternFill>
    </fill>
    <fill>
      <patternFill patternType="solid">
        <fgColor theme="4" tint="0.39997558519241921"/>
        <bgColor indexed="64"/>
      </patternFill>
    </fill>
  </fills>
  <borders count="3">
    <border>
      <left/>
      <right/>
      <top/>
      <bottom/>
      <diagonal/>
    </border>
    <border>
      <left/>
      <right/>
      <top/>
      <bottom style="thin">
        <color rgb="FF9BC2E6"/>
      </bottom>
      <diagonal/>
    </border>
    <border>
      <left/>
      <right/>
      <top/>
      <bottom style="thin">
        <color theme="4" tint="0.39997558519241921"/>
      </bottom>
      <diagonal/>
    </border>
  </borders>
  <cellStyleXfs count="13">
    <xf numFmtId="0" fontId="0" fillId="0" borderId="0"/>
    <xf numFmtId="9" fontId="3" fillId="0" borderId="0" applyFont="0" applyFill="0" applyBorder="0" applyAlignment="0" applyProtection="0"/>
    <xf numFmtId="0" fontId="4" fillId="0" borderId="0"/>
    <xf numFmtId="0" fontId="12" fillId="0" borderId="0" applyNumberFormat="0" applyFill="0" applyBorder="0" applyAlignment="0" applyProtection="0">
      <alignment vertical="top"/>
      <protection locked="0"/>
    </xf>
    <xf numFmtId="0" fontId="3" fillId="0" borderId="0"/>
    <xf numFmtId="0" fontId="10" fillId="0" borderId="0"/>
    <xf numFmtId="0" fontId="3" fillId="0" borderId="0"/>
    <xf numFmtId="0" fontId="23" fillId="0" borderId="0" applyNumberFormat="0" applyFill="0" applyBorder="0" applyAlignment="0" applyProtection="0"/>
    <xf numFmtId="0" fontId="25" fillId="0" borderId="0"/>
    <xf numFmtId="0" fontId="46" fillId="0" borderId="0"/>
    <xf numFmtId="0" fontId="53" fillId="0" borderId="0"/>
    <xf numFmtId="0" fontId="56" fillId="0" borderId="0"/>
    <xf numFmtId="0" fontId="57" fillId="0" borderId="0"/>
  </cellStyleXfs>
  <cellXfs count="344">
    <xf numFmtId="0" fontId="0" fillId="0" borderId="0" xfId="0"/>
    <xf numFmtId="0" fontId="2" fillId="0" borderId="0" xfId="0" applyFont="1"/>
    <xf numFmtId="0" fontId="0" fillId="0" borderId="0" xfId="0" applyFill="1"/>
    <xf numFmtId="0" fontId="2" fillId="0" borderId="0" xfId="0" applyFont="1" applyFill="1"/>
    <xf numFmtId="9" fontId="0" fillId="0" borderId="0" xfId="1" applyFont="1"/>
    <xf numFmtId="1" fontId="0" fillId="0" borderId="0" xfId="0" applyNumberFormat="1" applyAlignment="1">
      <alignment horizontal="right"/>
    </xf>
    <xf numFmtId="0" fontId="4" fillId="3" borderId="0" xfId="2" applyFill="1"/>
    <xf numFmtId="0" fontId="6" fillId="3" borderId="0" xfId="2" applyFont="1" applyFill="1"/>
    <xf numFmtId="0" fontId="7" fillId="3" borderId="0" xfId="2" applyFont="1" applyFill="1"/>
    <xf numFmtId="0" fontId="8" fillId="3" borderId="0" xfId="2" applyFont="1" applyFill="1"/>
    <xf numFmtId="0" fontId="9" fillId="3" borderId="0" xfId="2" applyFont="1" applyFill="1"/>
    <xf numFmtId="0" fontId="10" fillId="3" borderId="0" xfId="2" applyFont="1" applyFill="1"/>
    <xf numFmtId="0" fontId="11" fillId="3" borderId="0" xfId="2" applyFont="1" applyFill="1"/>
    <xf numFmtId="0" fontId="12" fillId="3" borderId="0" xfId="3" applyFill="1" applyAlignment="1" applyProtection="1">
      <alignment horizontal="left"/>
    </xf>
    <xf numFmtId="0" fontId="10" fillId="3" borderId="0" xfId="2" applyFont="1" applyFill="1" applyAlignment="1">
      <alignment horizontal="left"/>
    </xf>
    <xf numFmtId="0" fontId="12" fillId="3" borderId="0" xfId="3" applyFill="1" applyAlignment="1" applyProtection="1"/>
    <xf numFmtId="0" fontId="13" fillId="0" borderId="0" xfId="2" applyFont="1" applyFill="1"/>
    <xf numFmtId="0" fontId="3" fillId="3" borderId="0" xfId="4" applyFill="1"/>
    <xf numFmtId="0" fontId="3" fillId="3" borderId="0" xfId="4" applyFill="1" applyAlignment="1">
      <alignment horizontal="right"/>
    </xf>
    <xf numFmtId="0" fontId="15" fillId="3" borderId="0" xfId="4" applyFont="1" applyFill="1"/>
    <xf numFmtId="0" fontId="15" fillId="3" borderId="0" xfId="4" applyFont="1" applyFill="1" applyAlignment="1">
      <alignment horizontal="right"/>
    </xf>
    <xf numFmtId="0" fontId="2" fillId="3" borderId="0" xfId="4" applyFont="1" applyFill="1"/>
    <xf numFmtId="0" fontId="2" fillId="3" borderId="0" xfId="4" applyFont="1" applyFill="1" applyAlignment="1">
      <alignment horizontal="right"/>
    </xf>
    <xf numFmtId="0" fontId="16" fillId="3" borderId="0" xfId="4" applyFont="1" applyFill="1" applyBorder="1"/>
    <xf numFmtId="0" fontId="15" fillId="3" borderId="0" xfId="4" applyFont="1" applyFill="1" applyBorder="1" applyAlignment="1">
      <alignment horizontal="right"/>
    </xf>
    <xf numFmtId="0" fontId="15" fillId="3" borderId="0" xfId="4" applyFont="1" applyFill="1" applyBorder="1"/>
    <xf numFmtId="0" fontId="14" fillId="3" borderId="0" xfId="4" applyFont="1" applyFill="1" applyBorder="1"/>
    <xf numFmtId="0" fontId="3" fillId="3" borderId="0" xfId="4" applyFill="1" applyBorder="1" applyAlignment="1">
      <alignment horizontal="right"/>
    </xf>
    <xf numFmtId="0" fontId="3" fillId="3" borderId="0" xfId="4" applyFill="1" applyBorder="1"/>
    <xf numFmtId="0" fontId="17" fillId="0" borderId="0" xfId="0" applyFont="1"/>
    <xf numFmtId="0" fontId="18" fillId="0" borderId="0" xfId="0" applyFont="1"/>
    <xf numFmtId="0" fontId="19" fillId="0" borderId="0" xfId="0" applyFont="1"/>
    <xf numFmtId="0" fontId="20" fillId="0" borderId="0" xfId="0" applyFont="1"/>
    <xf numFmtId="167" fontId="19" fillId="0" borderId="0" xfId="0" applyNumberFormat="1" applyFont="1"/>
    <xf numFmtId="9" fontId="22" fillId="5" borderId="0" xfId="0" applyNumberFormat="1" applyFont="1" applyFill="1" applyAlignment="1">
      <alignment vertical="center" wrapText="1"/>
    </xf>
    <xf numFmtId="0" fontId="19" fillId="0" borderId="0" xfId="0" applyFont="1" applyFill="1" applyBorder="1"/>
    <xf numFmtId="0" fontId="17" fillId="0" borderId="0" xfId="0" applyFont="1" applyFill="1" applyBorder="1"/>
    <xf numFmtId="3" fontId="19" fillId="0" borderId="0" xfId="0" applyNumberFormat="1" applyFont="1" applyFill="1" applyBorder="1" applyAlignment="1">
      <alignment horizontal="right" vertical="center" wrapText="1"/>
    </xf>
    <xf numFmtId="3" fontId="19" fillId="0" borderId="0" xfId="8" applyNumberFormat="1" applyFont="1" applyFill="1" applyBorder="1" applyAlignment="1">
      <alignment horizontal="right" vertical="center" wrapText="1"/>
    </xf>
    <xf numFmtId="3" fontId="19" fillId="0" borderId="0" xfId="8" applyNumberFormat="1" applyFont="1" applyFill="1" applyBorder="1" applyAlignment="1">
      <alignment horizontal="right" vertical="top" wrapText="1"/>
    </xf>
    <xf numFmtId="3" fontId="19" fillId="0" borderId="0" xfId="0" applyNumberFormat="1" applyFont="1" applyFill="1" applyBorder="1" applyAlignment="1">
      <alignment vertical="center"/>
    </xf>
    <xf numFmtId="3" fontId="19" fillId="0" borderId="0" xfId="0" applyNumberFormat="1" applyFont="1" applyFill="1" applyBorder="1" applyAlignment="1">
      <alignment horizontal="right" vertical="top" wrapText="1"/>
    </xf>
    <xf numFmtId="0" fontId="17" fillId="0" borderId="0" xfId="0" applyFont="1" applyFill="1" applyBorder="1" applyAlignment="1">
      <alignment vertical="top" wrapText="1"/>
    </xf>
    <xf numFmtId="3" fontId="19" fillId="0" borderId="0" xfId="0" applyNumberFormat="1" applyFont="1" applyFill="1" applyBorder="1"/>
    <xf numFmtId="3" fontId="19" fillId="0" borderId="0" xfId="0" applyNumberFormat="1" applyFont="1"/>
    <xf numFmtId="0" fontId="17" fillId="0" borderId="0" xfId="0" applyFont="1" applyAlignment="1">
      <alignment horizontal="right"/>
    </xf>
    <xf numFmtId="0" fontId="17" fillId="0" borderId="0" xfId="0" applyFont="1" applyFill="1" applyAlignment="1">
      <alignment horizontal="right"/>
    </xf>
    <xf numFmtId="0" fontId="19" fillId="0" borderId="0" xfId="0" applyFont="1" applyAlignment="1">
      <alignment horizontal="right"/>
    </xf>
    <xf numFmtId="0" fontId="19" fillId="0" borderId="0" xfId="0" applyFont="1" applyFill="1" applyAlignment="1">
      <alignment horizontal="right"/>
    </xf>
    <xf numFmtId="0" fontId="20" fillId="0" borderId="0" xfId="0" applyFont="1" applyAlignment="1">
      <alignment horizontal="right"/>
    </xf>
    <xf numFmtId="0" fontId="20" fillId="0" borderId="0" xfId="0" applyFont="1" applyFill="1" applyAlignment="1">
      <alignment horizontal="right"/>
    </xf>
    <xf numFmtId="3" fontId="19" fillId="0" borderId="0" xfId="0" applyNumberFormat="1" applyFont="1" applyAlignment="1">
      <alignment horizontal="right"/>
    </xf>
    <xf numFmtId="3" fontId="19" fillId="0" borderId="0" xfId="0" applyNumberFormat="1" applyFont="1" applyFill="1" applyAlignment="1">
      <alignment horizontal="right"/>
    </xf>
    <xf numFmtId="0" fontId="17" fillId="0" borderId="0" xfId="0" applyFont="1" applyAlignment="1">
      <alignment horizontal="left"/>
    </xf>
    <xf numFmtId="0" fontId="17" fillId="0" borderId="0" xfId="0" applyFont="1" applyFill="1" applyAlignment="1">
      <alignment horizontal="left"/>
    </xf>
    <xf numFmtId="0" fontId="2" fillId="0" borderId="0" xfId="0" applyFont="1" applyAlignment="1">
      <alignment horizontal="left"/>
    </xf>
    <xf numFmtId="0" fontId="26" fillId="0" borderId="0" xfId="0" applyFont="1"/>
    <xf numFmtId="0" fontId="17" fillId="5" borderId="0" xfId="0" applyFont="1" applyFill="1"/>
    <xf numFmtId="0" fontId="19" fillId="5" borderId="0" xfId="0" applyFont="1" applyFill="1"/>
    <xf numFmtId="0" fontId="28" fillId="5" borderId="0" xfId="0" applyFont="1" applyFill="1"/>
    <xf numFmtId="167" fontId="19" fillId="5" borderId="0" xfId="0" applyNumberFormat="1" applyFont="1" applyFill="1"/>
    <xf numFmtId="0" fontId="0" fillId="0" borderId="0" xfId="0" applyAlignment="1">
      <alignment horizontal="right"/>
    </xf>
    <xf numFmtId="0" fontId="29" fillId="0" borderId="1" xfId="0" applyFont="1" applyBorder="1" applyAlignment="1">
      <alignment horizontal="left"/>
    </xf>
    <xf numFmtId="3" fontId="29" fillId="0" borderId="1" xfId="0" applyNumberFormat="1" applyFont="1" applyBorder="1" applyAlignment="1">
      <alignment horizontal="right"/>
    </xf>
    <xf numFmtId="0" fontId="29" fillId="0" borderId="0" xfId="0" applyFont="1" applyAlignment="1">
      <alignment horizontal="left" indent="1"/>
    </xf>
    <xf numFmtId="3" fontId="29" fillId="0" borderId="0" xfId="0" applyNumberFormat="1" applyFont="1" applyAlignment="1">
      <alignment horizontal="right"/>
    </xf>
    <xf numFmtId="0" fontId="31" fillId="0" borderId="0" xfId="0" applyFont="1" applyAlignment="1">
      <alignment horizontal="left" indent="2"/>
    </xf>
    <xf numFmtId="3" fontId="31" fillId="0" borderId="0" xfId="0" applyNumberFormat="1" applyFont="1" applyAlignment="1">
      <alignment horizontal="right"/>
    </xf>
    <xf numFmtId="0" fontId="31" fillId="0" borderId="0" xfId="0" applyFont="1" applyAlignment="1">
      <alignment horizontal="left" indent="3"/>
    </xf>
    <xf numFmtId="0" fontId="33" fillId="7" borderId="0" xfId="0" applyFont="1" applyFill="1" applyAlignment="1">
      <alignment horizontal="left" indent="2"/>
    </xf>
    <xf numFmtId="3" fontId="31" fillId="7" borderId="0" xfId="0" applyNumberFormat="1" applyFont="1" applyFill="1" applyAlignment="1">
      <alignment horizontal="right"/>
    </xf>
    <xf numFmtId="0" fontId="33" fillId="0" borderId="0" xfId="0" applyFont="1" applyAlignment="1">
      <alignment horizontal="left" indent="2"/>
    </xf>
    <xf numFmtId="0" fontId="34" fillId="0" borderId="0" xfId="0" applyFont="1" applyAlignment="1">
      <alignment horizontal="left" indent="2"/>
    </xf>
    <xf numFmtId="3" fontId="35" fillId="0" borderId="0" xfId="0" applyNumberFormat="1" applyFont="1" applyAlignment="1">
      <alignment horizontal="right"/>
    </xf>
    <xf numFmtId="1" fontId="19" fillId="0" borderId="0" xfId="0" applyNumberFormat="1" applyFont="1" applyAlignment="1">
      <alignment horizontal="right"/>
    </xf>
    <xf numFmtId="3" fontId="17" fillId="0" borderId="0" xfId="0" applyNumberFormat="1" applyFont="1"/>
    <xf numFmtId="168" fontId="17" fillId="0" borderId="0" xfId="0" applyNumberFormat="1" applyFont="1" applyAlignment="1">
      <alignment horizontal="right"/>
    </xf>
    <xf numFmtId="3" fontId="17" fillId="0" borderId="0" xfId="0" applyNumberFormat="1" applyFont="1" applyAlignment="1">
      <alignment horizontal="right"/>
    </xf>
    <xf numFmtId="0" fontId="36" fillId="0" borderId="0" xfId="0" applyFont="1"/>
    <xf numFmtId="3" fontId="36" fillId="0" borderId="0" xfId="0" applyNumberFormat="1" applyFont="1" applyAlignment="1">
      <alignment horizontal="right"/>
    </xf>
    <xf numFmtId="0" fontId="36" fillId="5" borderId="0" xfId="0" applyFont="1" applyFill="1"/>
    <xf numFmtId="0" fontId="37" fillId="5" borderId="0" xfId="0" applyFont="1" applyFill="1"/>
    <xf numFmtId="3" fontId="36" fillId="5" borderId="0" xfId="0" applyNumberFormat="1" applyFont="1" applyFill="1" applyAlignment="1">
      <alignment horizontal="right"/>
    </xf>
    <xf numFmtId="3" fontId="17" fillId="5" borderId="0" xfId="0" quotePrefix="1" applyNumberFormat="1" applyFont="1" applyFill="1" applyAlignment="1">
      <alignment horizontal="right"/>
    </xf>
    <xf numFmtId="3" fontId="19" fillId="5" borderId="0" xfId="0" applyNumberFormat="1" applyFont="1" applyFill="1"/>
    <xf numFmtId="1" fontId="19" fillId="5" borderId="0" xfId="0" applyNumberFormat="1" applyFont="1" applyFill="1" applyAlignment="1">
      <alignment horizontal="right"/>
    </xf>
    <xf numFmtId="3" fontId="17" fillId="5" borderId="0" xfId="0" applyNumberFormat="1" applyFont="1" applyFill="1"/>
    <xf numFmtId="1" fontId="17" fillId="5" borderId="0" xfId="0" applyNumberFormat="1" applyFont="1" applyFill="1" applyAlignment="1">
      <alignment horizontal="right"/>
    </xf>
    <xf numFmtId="3" fontId="32" fillId="0" borderId="1" xfId="0" applyNumberFormat="1" applyFont="1" applyBorder="1" applyAlignment="1">
      <alignment horizontal="right"/>
    </xf>
    <xf numFmtId="3" fontId="32" fillId="0" borderId="0" xfId="0" applyNumberFormat="1" applyFont="1" applyAlignment="1">
      <alignment horizontal="right"/>
    </xf>
    <xf numFmtId="0" fontId="29" fillId="0" borderId="0" xfId="0" applyFont="1" applyAlignment="1">
      <alignment horizontal="right"/>
    </xf>
    <xf numFmtId="0" fontId="36" fillId="0" borderId="0" xfId="0" applyFont="1" applyAlignment="1">
      <alignment horizontal="right"/>
    </xf>
    <xf numFmtId="0" fontId="17" fillId="5" borderId="0" xfId="0" applyFont="1" applyFill="1" applyAlignment="1">
      <alignment horizontal="right"/>
    </xf>
    <xf numFmtId="0" fontId="2" fillId="0" borderId="0" xfId="0" applyFont="1" applyAlignment="1">
      <alignment horizontal="right"/>
    </xf>
    <xf numFmtId="0" fontId="17" fillId="0" borderId="0" xfId="0" applyFont="1" applyAlignment="1">
      <alignment vertical="center" wrapText="1"/>
    </xf>
    <xf numFmtId="0" fontId="39" fillId="0" borderId="0" xfId="0" applyFont="1" applyFill="1" applyAlignment="1">
      <alignment vertical="center" wrapText="1"/>
    </xf>
    <xf numFmtId="9" fontId="40" fillId="0" borderId="0" xfId="0" applyNumberFormat="1" applyFont="1" applyFill="1" applyAlignment="1">
      <alignment vertical="center" wrapText="1"/>
    </xf>
    <xf numFmtId="9" fontId="40" fillId="0" borderId="0" xfId="0" applyNumberFormat="1" applyFont="1" applyFill="1" applyAlignment="1">
      <alignment horizontal="right" vertical="center" wrapText="1"/>
    </xf>
    <xf numFmtId="0" fontId="19" fillId="0" borderId="0" xfId="0" applyFont="1" applyFill="1"/>
    <xf numFmtId="9" fontId="19" fillId="0" borderId="0" xfId="0" applyNumberFormat="1" applyFont="1" applyFill="1" applyAlignment="1">
      <alignment vertical="center" wrapText="1"/>
    </xf>
    <xf numFmtId="9" fontId="19" fillId="0" borderId="0" xfId="0" applyNumberFormat="1" applyFont="1" applyFill="1" applyAlignment="1">
      <alignment horizontal="right" vertical="center" wrapText="1"/>
    </xf>
    <xf numFmtId="9" fontId="19" fillId="0" borderId="0" xfId="0" applyNumberFormat="1" applyFont="1" applyAlignment="1">
      <alignment vertical="center" wrapText="1"/>
    </xf>
    <xf numFmtId="9" fontId="19" fillId="0" borderId="0" xfId="0" applyNumberFormat="1" applyFont="1" applyAlignment="1">
      <alignment horizontal="right" vertical="center" wrapText="1"/>
    </xf>
    <xf numFmtId="9" fontId="19" fillId="4" borderId="0" xfId="0" applyNumberFormat="1" applyFont="1" applyFill="1" applyAlignment="1">
      <alignment vertical="center" wrapText="1"/>
    </xf>
    <xf numFmtId="9" fontId="19" fillId="5" borderId="0" xfId="0" applyNumberFormat="1" applyFont="1" applyFill="1" applyAlignment="1">
      <alignment vertical="center" wrapText="1"/>
    </xf>
    <xf numFmtId="9" fontId="19" fillId="6" borderId="0" xfId="0" applyNumberFormat="1" applyFont="1" applyFill="1" applyAlignment="1">
      <alignment vertical="center" wrapText="1"/>
    </xf>
    <xf numFmtId="0" fontId="17" fillId="0" borderId="0" xfId="0" applyFont="1" applyFill="1"/>
    <xf numFmtId="9" fontId="19" fillId="0" borderId="0" xfId="0" applyNumberFormat="1" applyFont="1"/>
    <xf numFmtId="9" fontId="19" fillId="0" borderId="0" xfId="1" applyFont="1" applyFill="1" applyAlignment="1">
      <alignment horizontal="right"/>
    </xf>
    <xf numFmtId="9" fontId="0" fillId="0" borderId="0" xfId="1" applyFont="1" applyAlignment="1">
      <alignment horizontal="right"/>
    </xf>
    <xf numFmtId="0" fontId="0" fillId="0" borderId="0" xfId="0" applyFill="1" applyAlignment="1">
      <alignment horizontal="right"/>
    </xf>
    <xf numFmtId="9" fontId="0" fillId="0" borderId="0" xfId="1" applyFont="1" applyFill="1" applyAlignment="1">
      <alignment horizontal="right"/>
    </xf>
    <xf numFmtId="9" fontId="19" fillId="0" borderId="0" xfId="1" applyFont="1"/>
    <xf numFmtId="3" fontId="42" fillId="0" borderId="0" xfId="0" applyNumberFormat="1" applyFont="1"/>
    <xf numFmtId="169" fontId="19" fillId="0" borderId="0" xfId="0" applyNumberFormat="1" applyFont="1"/>
    <xf numFmtId="167" fontId="43" fillId="0" borderId="2" xfId="0" applyNumberFormat="1" applyFont="1" applyBorder="1"/>
    <xf numFmtId="0" fontId="43" fillId="0" borderId="2" xfId="0" applyFont="1" applyBorder="1"/>
    <xf numFmtId="2" fontId="19" fillId="0" borderId="0" xfId="0" applyNumberFormat="1" applyFont="1"/>
    <xf numFmtId="167" fontId="36" fillId="0" borderId="0" xfId="0" applyNumberFormat="1" applyFont="1"/>
    <xf numFmtId="170" fontId="19" fillId="0" borderId="0" xfId="0" applyNumberFormat="1" applyFont="1"/>
    <xf numFmtId="0" fontId="41" fillId="0" borderId="0" xfId="0" applyFont="1"/>
    <xf numFmtId="10" fontId="0" fillId="0" borderId="0" xfId="1" applyNumberFormat="1" applyFont="1"/>
    <xf numFmtId="0" fontId="20" fillId="0" borderId="0" xfId="0" applyFont="1" applyFill="1"/>
    <xf numFmtId="0" fontId="12" fillId="0" borderId="0" xfId="3" applyFill="1" applyAlignment="1" applyProtection="1"/>
    <xf numFmtId="9" fontId="42" fillId="0" borderId="0" xfId="1" applyFont="1"/>
    <xf numFmtId="173" fontId="19" fillId="0" borderId="0" xfId="0" applyNumberFormat="1" applyFont="1"/>
    <xf numFmtId="172" fontId="19" fillId="0" borderId="0" xfId="0" applyNumberFormat="1" applyFont="1"/>
    <xf numFmtId="171" fontId="19" fillId="0" borderId="0" xfId="0" applyNumberFormat="1" applyFont="1"/>
    <xf numFmtId="0" fontId="45" fillId="3" borderId="0" xfId="4" applyFont="1" applyFill="1"/>
    <xf numFmtId="0" fontId="26" fillId="0" borderId="0" xfId="0" applyFont="1" applyFill="1"/>
    <xf numFmtId="0" fontId="17" fillId="0" borderId="0" xfId="0" applyFont="1" applyAlignment="1">
      <alignment horizontal="right" wrapText="1"/>
    </xf>
    <xf numFmtId="167" fontId="19" fillId="0" borderId="0" xfId="0" applyNumberFormat="1" applyFont="1" applyAlignment="1">
      <alignment horizontal="right"/>
    </xf>
    <xf numFmtId="167" fontId="17" fillId="0" borderId="0" xfId="0" applyNumberFormat="1" applyFont="1" applyAlignment="1">
      <alignment horizontal="right"/>
    </xf>
    <xf numFmtId="0" fontId="46" fillId="0" borderId="0" xfId="9"/>
    <xf numFmtId="0" fontId="4" fillId="0" borderId="0" xfId="9" applyFont="1"/>
    <xf numFmtId="3" fontId="46" fillId="0" borderId="0" xfId="9" applyNumberFormat="1"/>
    <xf numFmtId="3" fontId="9" fillId="0" borderId="0" xfId="9" applyNumberFormat="1" applyFont="1"/>
    <xf numFmtId="0" fontId="9" fillId="0" borderId="0" xfId="9" applyFont="1"/>
    <xf numFmtId="167" fontId="9" fillId="0" borderId="0" xfId="9" applyNumberFormat="1" applyFont="1"/>
    <xf numFmtId="168" fontId="46" fillId="0" borderId="0" xfId="9" applyNumberFormat="1"/>
    <xf numFmtId="1" fontId="46" fillId="0" borderId="0" xfId="9" applyNumberFormat="1"/>
    <xf numFmtId="0" fontId="46" fillId="0" borderId="0" xfId="9" applyAlignment="1">
      <alignment horizontal="left"/>
    </xf>
    <xf numFmtId="0" fontId="0" fillId="0" borderId="0" xfId="0" applyAlignment="1">
      <alignment horizontal="left"/>
    </xf>
    <xf numFmtId="0" fontId="19" fillId="0" borderId="0" xfId="0" applyFont="1" applyAlignment="1">
      <alignment horizontal="left"/>
    </xf>
    <xf numFmtId="167" fontId="9" fillId="0" borderId="0" xfId="9" applyNumberFormat="1" applyFont="1" applyAlignment="1">
      <alignment horizontal="left"/>
    </xf>
    <xf numFmtId="0" fontId="4" fillId="0" borderId="0" xfId="9" applyFont="1" applyAlignment="1">
      <alignment horizontal="left"/>
    </xf>
    <xf numFmtId="0" fontId="9" fillId="0" borderId="0" xfId="9" applyFont="1" applyAlignment="1">
      <alignment horizontal="left"/>
    </xf>
    <xf numFmtId="0" fontId="9" fillId="0" borderId="0" xfId="9" applyFont="1" applyAlignment="1">
      <alignment wrapText="1"/>
    </xf>
    <xf numFmtId="0" fontId="19" fillId="0" borderId="0" xfId="0" applyFont="1" applyAlignment="1">
      <alignment wrapText="1"/>
    </xf>
    <xf numFmtId="9" fontId="42" fillId="0" borderId="0" xfId="0" applyNumberFormat="1" applyFont="1" applyFill="1" applyAlignment="1">
      <alignment horizontal="right"/>
    </xf>
    <xf numFmtId="0" fontId="37" fillId="0" borderId="0" xfId="0" applyFont="1"/>
    <xf numFmtId="0" fontId="37" fillId="0" borderId="0" xfId="0" applyFont="1" applyFill="1" applyAlignment="1">
      <alignment horizontal="right"/>
    </xf>
    <xf numFmtId="0" fontId="37" fillId="0" borderId="0" xfId="0" applyFont="1" applyAlignment="1">
      <alignment horizontal="right"/>
    </xf>
    <xf numFmtId="0" fontId="42" fillId="0" borderId="0" xfId="0" applyFont="1"/>
    <xf numFmtId="9" fontId="42" fillId="0" borderId="0" xfId="0" applyNumberFormat="1" applyFont="1" applyAlignment="1">
      <alignment horizontal="right"/>
    </xf>
    <xf numFmtId="9" fontId="42" fillId="0" borderId="0" xfId="1" applyFont="1" applyFill="1" applyAlignment="1">
      <alignment horizontal="right"/>
    </xf>
    <xf numFmtId="1" fontId="42" fillId="0" borderId="0" xfId="0" applyNumberFormat="1" applyFont="1" applyAlignment="1">
      <alignment horizontal="right"/>
    </xf>
    <xf numFmtId="1" fontId="42" fillId="0" borderId="0" xfId="0" applyNumberFormat="1" applyFont="1" applyFill="1" applyAlignment="1">
      <alignment horizontal="right"/>
    </xf>
    <xf numFmtId="0" fontId="42" fillId="0" borderId="0" xfId="0" applyFont="1" applyFill="1"/>
    <xf numFmtId="0" fontId="42" fillId="0" borderId="0" xfId="0" applyFont="1" applyFill="1" applyAlignment="1">
      <alignment horizontal="right"/>
    </xf>
    <xf numFmtId="0" fontId="21" fillId="0" borderId="0" xfId="0" applyFont="1"/>
    <xf numFmtId="0" fontId="19" fillId="0" borderId="0" xfId="0" applyFont="1" applyBorder="1"/>
    <xf numFmtId="0" fontId="0" fillId="0" borderId="0" xfId="0" applyBorder="1"/>
    <xf numFmtId="0" fontId="17" fillId="0" borderId="0" xfId="0" applyFont="1" applyBorder="1" applyAlignment="1">
      <alignment vertical="center" wrapText="1"/>
    </xf>
    <xf numFmtId="0" fontId="17" fillId="0" borderId="0" xfId="0" applyFont="1" applyBorder="1" applyAlignment="1">
      <alignment horizontal="right" vertical="center" wrapText="1"/>
    </xf>
    <xf numFmtId="0" fontId="18" fillId="0" borderId="0" xfId="0" applyFont="1" applyAlignment="1">
      <alignment horizontal="right" vertical="center" wrapText="1"/>
    </xf>
    <xf numFmtId="0" fontId="21" fillId="0" borderId="0" xfId="0" applyFont="1" applyFill="1"/>
    <xf numFmtId="0" fontId="29" fillId="0" borderId="0" xfId="0" applyFont="1" applyFill="1"/>
    <xf numFmtId="0" fontId="29" fillId="0" borderId="0" xfId="0" applyFont="1" applyFill="1" applyAlignment="1">
      <alignment horizontal="right"/>
    </xf>
    <xf numFmtId="0" fontId="29" fillId="0" borderId="1" xfId="0" applyFont="1" applyFill="1" applyBorder="1"/>
    <xf numFmtId="0" fontId="29" fillId="0" borderId="1" xfId="0" applyFont="1" applyFill="1" applyBorder="1" applyAlignment="1">
      <alignment horizontal="right"/>
    </xf>
    <xf numFmtId="0" fontId="29" fillId="0" borderId="1" xfId="0" quotePrefix="1" applyFont="1" applyFill="1" applyBorder="1" applyAlignment="1">
      <alignment horizontal="right"/>
    </xf>
    <xf numFmtId="0" fontId="29" fillId="0" borderId="1" xfId="0" applyFont="1" applyFill="1" applyBorder="1" applyAlignment="1">
      <alignment horizontal="left"/>
    </xf>
    <xf numFmtId="3" fontId="29" fillId="0" borderId="1" xfId="0" applyNumberFormat="1" applyFont="1" applyFill="1" applyBorder="1" applyAlignment="1">
      <alignment horizontal="right"/>
    </xf>
    <xf numFmtId="3" fontId="29" fillId="0" borderId="0" xfId="0" applyNumberFormat="1" applyFont="1" applyFill="1" applyAlignment="1">
      <alignment horizontal="right"/>
    </xf>
    <xf numFmtId="0" fontId="29" fillId="0" borderId="0" xfId="0" applyFont="1" applyFill="1" applyAlignment="1">
      <alignment horizontal="left" indent="1"/>
    </xf>
    <xf numFmtId="0" fontId="31" fillId="0" borderId="0" xfId="0" applyFont="1" applyFill="1" applyAlignment="1">
      <alignment horizontal="left" indent="2"/>
    </xf>
    <xf numFmtId="3" fontId="31" fillId="0" borderId="0" xfId="0" applyNumberFormat="1" applyFont="1" applyFill="1" applyAlignment="1">
      <alignment horizontal="right"/>
    </xf>
    <xf numFmtId="3" fontId="32" fillId="0" borderId="1" xfId="0" applyNumberFormat="1" applyFont="1" applyFill="1" applyBorder="1" applyAlignment="1">
      <alignment horizontal="right"/>
    </xf>
    <xf numFmtId="3" fontId="32" fillId="0" borderId="0" xfId="0" applyNumberFormat="1" applyFont="1" applyFill="1" applyAlignment="1">
      <alignment horizontal="right"/>
    </xf>
    <xf numFmtId="0" fontId="31" fillId="0" borderId="0" xfId="0" applyFont="1" applyFill="1" applyAlignment="1">
      <alignment horizontal="left" indent="3"/>
    </xf>
    <xf numFmtId="0" fontId="18" fillId="0" borderId="0" xfId="0" applyFont="1" applyFill="1"/>
    <xf numFmtId="0" fontId="21" fillId="0" borderId="0" xfId="0" applyFont="1" applyFill="1" applyAlignment="1">
      <alignment vertical="center"/>
    </xf>
    <xf numFmtId="0" fontId="12" fillId="0" borderId="0" xfId="3" applyAlignment="1" applyProtection="1">
      <alignment horizontal="left"/>
    </xf>
    <xf numFmtId="0" fontId="20" fillId="0" borderId="0" xfId="0" applyFont="1" applyAlignment="1">
      <alignment horizontal="left"/>
    </xf>
    <xf numFmtId="0" fontId="18" fillId="0" borderId="0" xfId="0" applyFont="1" applyAlignment="1">
      <alignment horizontal="left"/>
    </xf>
    <xf numFmtId="167" fontId="12" fillId="0" borderId="0" xfId="3" applyNumberFormat="1" applyAlignment="1" applyProtection="1">
      <alignment horizontal="left"/>
    </xf>
    <xf numFmtId="0" fontId="48" fillId="0" borderId="0" xfId="9" applyFont="1" applyAlignment="1">
      <alignment horizontal="left"/>
    </xf>
    <xf numFmtId="0" fontId="17" fillId="3" borderId="0" xfId="4" applyFont="1" applyFill="1"/>
    <xf numFmtId="0" fontId="19" fillId="3" borderId="0" xfId="4" applyFont="1" applyFill="1"/>
    <xf numFmtId="0" fontId="17" fillId="3" borderId="0" xfId="4" applyFont="1" applyFill="1" applyAlignment="1">
      <alignment horizontal="right"/>
    </xf>
    <xf numFmtId="166" fontId="17" fillId="3" borderId="0" xfId="4" applyNumberFormat="1" applyFont="1" applyFill="1"/>
    <xf numFmtId="165" fontId="9" fillId="3" borderId="0" xfId="4" applyNumberFormat="1" applyFont="1" applyFill="1" applyAlignment="1">
      <alignment wrapText="1"/>
    </xf>
    <xf numFmtId="165" fontId="4" fillId="3" borderId="0" xfId="4" applyNumberFormat="1" applyFont="1" applyFill="1" applyAlignment="1">
      <alignment wrapText="1"/>
    </xf>
    <xf numFmtId="3" fontId="19" fillId="3" borderId="0" xfId="4" applyNumberFormat="1" applyFont="1" applyFill="1" applyAlignment="1">
      <alignment horizontal="right"/>
    </xf>
    <xf numFmtId="164" fontId="9" fillId="3" borderId="0" xfId="4" applyNumberFormat="1" applyFont="1" applyFill="1" applyAlignment="1">
      <alignment wrapText="1"/>
    </xf>
    <xf numFmtId="164" fontId="4" fillId="3" borderId="0" xfId="4" applyNumberFormat="1" applyFont="1" applyFill="1" applyAlignment="1">
      <alignment wrapText="1"/>
    </xf>
    <xf numFmtId="0" fontId="49" fillId="3" borderId="0" xfId="4" applyFont="1" applyFill="1"/>
    <xf numFmtId="0" fontId="45" fillId="3" borderId="0" xfId="4" applyFont="1" applyFill="1" applyBorder="1"/>
    <xf numFmtId="0" fontId="19" fillId="3" borderId="0" xfId="4" applyFont="1" applyFill="1" applyBorder="1"/>
    <xf numFmtId="0" fontId="12" fillId="3" borderId="0" xfId="3" applyFont="1" applyFill="1" applyAlignment="1" applyProtection="1"/>
    <xf numFmtId="0" fontId="19" fillId="0" borderId="0" xfId="0" applyFont="1" applyFill="1" applyAlignment="1">
      <alignment horizontal="left"/>
    </xf>
    <xf numFmtId="0" fontId="18" fillId="0" borderId="0" xfId="0" applyFont="1" applyFill="1" applyAlignment="1">
      <alignment horizontal="right"/>
    </xf>
    <xf numFmtId="0" fontId="47" fillId="0" borderId="0" xfId="0" applyFont="1" applyFill="1"/>
    <xf numFmtId="0" fontId="30" fillId="0" borderId="0" xfId="0" applyFont="1" applyFill="1"/>
    <xf numFmtId="0" fontId="30" fillId="0" borderId="0" xfId="0" applyFont="1" applyFill="1" applyAlignment="1">
      <alignment horizontal="right"/>
    </xf>
    <xf numFmtId="1" fontId="17" fillId="0" borderId="0" xfId="0" applyNumberFormat="1" applyFont="1" applyAlignment="1">
      <alignment horizontal="right"/>
    </xf>
    <xf numFmtId="0" fontId="12" fillId="0" borderId="0" xfId="3" applyFont="1" applyAlignment="1" applyProtection="1"/>
    <xf numFmtId="0" fontId="50" fillId="0" borderId="0" xfId="0" applyFont="1"/>
    <xf numFmtId="0" fontId="24" fillId="0" borderId="0" xfId="0" applyFont="1" applyFill="1"/>
    <xf numFmtId="0" fontId="51" fillId="0" borderId="0" xfId="0" applyFont="1" applyFill="1"/>
    <xf numFmtId="167" fontId="17" fillId="0" borderId="0" xfId="0" applyNumberFormat="1" applyFont="1" applyFill="1"/>
    <xf numFmtId="0" fontId="18" fillId="0" borderId="0" xfId="0" applyFont="1" applyFill="1" applyBorder="1"/>
    <xf numFmtId="0" fontId="47" fillId="0" borderId="0" xfId="0" applyFont="1" applyFill="1" applyAlignment="1">
      <alignment vertical="center"/>
    </xf>
    <xf numFmtId="0" fontId="9" fillId="0" borderId="0" xfId="9" applyFont="1" applyFill="1" applyAlignment="1">
      <alignment horizontal="left"/>
    </xf>
    <xf numFmtId="0" fontId="0" fillId="0" borderId="0" xfId="0" applyFill="1" applyAlignment="1">
      <alignment horizontal="left"/>
    </xf>
    <xf numFmtId="0" fontId="46" fillId="0" borderId="0" xfId="9" applyFill="1"/>
    <xf numFmtId="0" fontId="4" fillId="0" borderId="0" xfId="9" applyFont="1" applyFill="1" applyAlignment="1">
      <alignment horizontal="left"/>
    </xf>
    <xf numFmtId="0" fontId="48" fillId="0" borderId="0" xfId="9" applyFont="1" applyFill="1" applyAlignment="1">
      <alignment horizontal="left"/>
    </xf>
    <xf numFmtId="0" fontId="24" fillId="0" borderId="0" xfId="0" applyFont="1" applyFill="1" applyAlignment="1">
      <alignment horizontal="left"/>
    </xf>
    <xf numFmtId="0" fontId="13" fillId="0" borderId="0" xfId="9" applyFont="1" applyFill="1"/>
    <xf numFmtId="0" fontId="17" fillId="0" borderId="0" xfId="0" applyFont="1" applyAlignment="1">
      <alignment horizontal="center"/>
    </xf>
    <xf numFmtId="0" fontId="17" fillId="0" borderId="0" xfId="0" applyFont="1"/>
    <xf numFmtId="1" fontId="0" fillId="0" borderId="0" xfId="0" applyNumberFormat="1"/>
    <xf numFmtId="9" fontId="19" fillId="0" borderId="0" xfId="1" applyFont="1" applyFill="1"/>
    <xf numFmtId="1" fontId="19" fillId="0" borderId="0" xfId="0" applyNumberFormat="1" applyFont="1"/>
    <xf numFmtId="170" fontId="0" fillId="0" borderId="0" xfId="0" applyNumberFormat="1"/>
    <xf numFmtId="0" fontId="43" fillId="0" borderId="0" xfId="4" applyFont="1" applyBorder="1"/>
    <xf numFmtId="0" fontId="44" fillId="0" borderId="0" xfId="4" applyFont="1" applyBorder="1"/>
    <xf numFmtId="0" fontId="18" fillId="0" borderId="0" xfId="0" applyFont="1" applyAlignment="1">
      <alignment vertical="center"/>
    </xf>
    <xf numFmtId="0" fontId="17" fillId="0" borderId="0" xfId="0" applyFont="1" applyAlignment="1">
      <alignment horizontal="left" vertical="center" wrapText="1"/>
    </xf>
    <xf numFmtId="0" fontId="39" fillId="0" borderId="0" xfId="0" applyFont="1" applyFill="1" applyAlignment="1">
      <alignment horizontal="left" vertical="center" wrapText="1"/>
    </xf>
    <xf numFmtId="0" fontId="17" fillId="0" borderId="0" xfId="0" applyFont="1" applyFill="1" applyAlignment="1">
      <alignment horizontal="left" vertical="center" wrapText="1"/>
    </xf>
    <xf numFmtId="0" fontId="17" fillId="0" borderId="0" xfId="0" applyFont="1"/>
    <xf numFmtId="0" fontId="31" fillId="7" borderId="0" xfId="0" applyFont="1" applyFill="1" applyAlignment="1">
      <alignment horizontal="left" indent="2"/>
    </xf>
    <xf numFmtId="0" fontId="31" fillId="7" borderId="0" xfId="0" applyFont="1" applyFill="1" applyAlignment="1">
      <alignment horizontal="right"/>
    </xf>
    <xf numFmtId="0" fontId="52" fillId="0" borderId="1" xfId="0" applyFont="1" applyBorder="1"/>
    <xf numFmtId="0" fontId="52" fillId="0" borderId="0" xfId="0" applyFont="1"/>
    <xf numFmtId="0" fontId="25" fillId="0" borderId="0" xfId="0" applyFont="1"/>
    <xf numFmtId="14" fontId="4" fillId="5" borderId="0" xfId="2" applyNumberFormat="1" applyFill="1"/>
    <xf numFmtId="168" fontId="17" fillId="0" borderId="0" xfId="0" applyNumberFormat="1" applyFont="1"/>
    <xf numFmtId="168" fontId="36" fillId="0" borderId="0" xfId="0" applyNumberFormat="1" applyFont="1"/>
    <xf numFmtId="9" fontId="19" fillId="0" borderId="0" xfId="0" applyNumberFormat="1" applyFont="1" applyProtection="1">
      <protection locked="0"/>
    </xf>
    <xf numFmtId="9" fontId="54" fillId="8" borderId="0" xfId="0" applyNumberFormat="1" applyFont="1" applyFill="1"/>
    <xf numFmtId="0" fontId="17" fillId="0" borderId="0" xfId="0" applyFont="1"/>
    <xf numFmtId="0" fontId="31" fillId="0" borderId="0" xfId="0" applyFont="1"/>
    <xf numFmtId="0" fontId="31" fillId="0" borderId="0" xfId="0" applyFont="1" applyFill="1"/>
    <xf numFmtId="17" fontId="29" fillId="0" borderId="1" xfId="0" quotePrefix="1" applyNumberFormat="1" applyFont="1" applyFill="1" applyBorder="1" applyAlignment="1">
      <alignment horizontal="right"/>
    </xf>
    <xf numFmtId="0" fontId="55" fillId="0" borderId="0" xfId="0" applyFont="1"/>
    <xf numFmtId="0" fontId="13" fillId="0" borderId="0" xfId="9" applyFont="1" applyFill="1" applyAlignment="1">
      <alignment horizontal="left"/>
    </xf>
    <xf numFmtId="0" fontId="17" fillId="0" borderId="0" xfId="0" applyFont="1" applyAlignment="1">
      <alignment horizontal="center"/>
    </xf>
    <xf numFmtId="0" fontId="17" fillId="0" borderId="0" xfId="0" applyFont="1"/>
    <xf numFmtId="1" fontId="36" fillId="0" borderId="0" xfId="0" applyNumberFormat="1" applyFont="1" applyAlignment="1">
      <alignment horizontal="right"/>
    </xf>
    <xf numFmtId="9" fontId="22" fillId="0" borderId="0" xfId="0" applyNumberFormat="1" applyFont="1" applyFill="1" applyAlignment="1">
      <alignment vertical="center" wrapText="1"/>
    </xf>
    <xf numFmtId="3" fontId="17" fillId="0" borderId="0" xfId="0" applyNumberFormat="1" applyFont="1" applyAlignment="1">
      <alignment horizontal="right" wrapText="1"/>
    </xf>
    <xf numFmtId="167" fontId="18" fillId="0" borderId="0" xfId="0" applyNumberFormat="1" applyFont="1" applyFill="1" applyAlignment="1">
      <alignment horizontal="right"/>
    </xf>
    <xf numFmtId="3" fontId="19" fillId="0" borderId="0" xfId="0" applyNumberFormat="1" applyFont="1" applyFill="1"/>
    <xf numFmtId="3" fontId="19" fillId="0" borderId="0" xfId="0" quotePrefix="1" applyNumberFormat="1" applyFont="1" applyAlignment="1"/>
    <xf numFmtId="3" fontId="0" fillId="0" borderId="0" xfId="0" applyNumberFormat="1"/>
    <xf numFmtId="0" fontId="17" fillId="0" borderId="0" xfId="0" applyFont="1" applyAlignment="1">
      <alignment wrapText="1"/>
    </xf>
    <xf numFmtId="3" fontId="19" fillId="0" borderId="0" xfId="0" applyNumberFormat="1" applyFont="1" applyFill="1" applyBorder="1" applyAlignment="1">
      <alignment vertical="top" wrapText="1"/>
    </xf>
    <xf numFmtId="3" fontId="19" fillId="0" borderId="0" xfId="0" applyNumberFormat="1" applyFont="1" applyFill="1" applyBorder="1" applyAlignment="1"/>
    <xf numFmtId="0" fontId="19" fillId="0" borderId="0" xfId="0" applyFont="1" applyFill="1" applyBorder="1" applyAlignment="1">
      <alignment wrapText="1"/>
    </xf>
    <xf numFmtId="0" fontId="17" fillId="0" borderId="0" xfId="0" applyFont="1" applyAlignment="1">
      <alignment horizontal="right" vertical="top"/>
    </xf>
    <xf numFmtId="0" fontId="17" fillId="0" borderId="0" xfId="0" applyFont="1" applyAlignment="1">
      <alignment horizontal="right" vertical="top" wrapText="1"/>
    </xf>
    <xf numFmtId="0" fontId="42" fillId="0" borderId="0" xfId="0" quotePrefix="1" applyFont="1"/>
    <xf numFmtId="0" fontId="28" fillId="0" borderId="0" xfId="0" applyFont="1" applyFill="1"/>
    <xf numFmtId="167" fontId="19" fillId="0" borderId="0" xfId="0" applyNumberFormat="1" applyFont="1" applyFill="1"/>
    <xf numFmtId="167" fontId="43" fillId="0" borderId="0" xfId="0" applyNumberFormat="1" applyFont="1" applyBorder="1"/>
    <xf numFmtId="0" fontId="43" fillId="0" borderId="2" xfId="0" applyFont="1" applyBorder="1" applyAlignment="1">
      <alignment wrapText="1"/>
    </xf>
    <xf numFmtId="167" fontId="43" fillId="0" borderId="2" xfId="0" applyNumberFormat="1" applyFont="1" applyBorder="1" applyAlignment="1">
      <alignment wrapText="1"/>
    </xf>
    <xf numFmtId="0" fontId="18" fillId="0" borderId="0" xfId="0" applyFont="1" applyAlignment="1">
      <alignment wrapText="1"/>
    </xf>
    <xf numFmtId="0" fontId="17" fillId="0" borderId="0" xfId="0" applyFont="1"/>
    <xf numFmtId="0" fontId="17" fillId="0" borderId="0" xfId="0" applyFont="1"/>
    <xf numFmtId="3" fontId="19" fillId="5" borderId="0" xfId="0" applyNumberFormat="1" applyFont="1" applyFill="1" applyAlignment="1">
      <alignment horizontal="right"/>
    </xf>
    <xf numFmtId="0" fontId="19" fillId="0" borderId="0" xfId="0" applyNumberFormat="1" applyFont="1" applyAlignment="1">
      <alignment horizontal="right"/>
    </xf>
    <xf numFmtId="3" fontId="0" fillId="0" borderId="0" xfId="0" applyNumberFormat="1" applyFill="1"/>
    <xf numFmtId="167" fontId="20" fillId="0" borderId="0" xfId="0" applyNumberFormat="1" applyFont="1" applyFill="1"/>
    <xf numFmtId="0" fontId="19" fillId="5" borderId="0" xfId="0" applyFont="1" applyFill="1" applyAlignment="1">
      <alignment horizontal="left"/>
    </xf>
    <xf numFmtId="4" fontId="19" fillId="5" borderId="0" xfId="0" applyNumberFormat="1" applyFont="1" applyFill="1" applyAlignment="1">
      <alignment horizontal="right"/>
    </xf>
    <xf numFmtId="0" fontId="0" fillId="5" borderId="0" xfId="0" applyFill="1"/>
    <xf numFmtId="0" fontId="26" fillId="5" borderId="0" xfId="0" applyFont="1" applyFill="1"/>
    <xf numFmtId="3" fontId="52" fillId="0" borderId="1" xfId="0" applyNumberFormat="1" applyFont="1" applyBorder="1"/>
    <xf numFmtId="3" fontId="58" fillId="0" borderId="0" xfId="0" applyNumberFormat="1" applyFont="1"/>
    <xf numFmtId="3" fontId="25" fillId="0" borderId="0" xfId="0" applyNumberFormat="1" applyFont="1"/>
    <xf numFmtId="3" fontId="52" fillId="0" borderId="0" xfId="0" applyNumberFormat="1" applyFont="1"/>
    <xf numFmtId="0" fontId="19" fillId="0" borderId="0" xfId="0" quotePrefix="1" applyFont="1" applyFill="1" applyAlignment="1">
      <alignment horizontal="right"/>
    </xf>
    <xf numFmtId="0" fontId="19" fillId="0" borderId="0" xfId="0" quotePrefix="1" applyFont="1"/>
    <xf numFmtId="0" fontId="4" fillId="3" borderId="0" xfId="2" applyFont="1" applyFill="1"/>
    <xf numFmtId="9" fontId="42" fillId="0" borderId="0" xfId="1" applyNumberFormat="1" applyFont="1" applyFill="1" applyAlignment="1">
      <alignment horizontal="right"/>
    </xf>
    <xf numFmtId="9" fontId="19" fillId="0" borderId="0" xfId="1" applyNumberFormat="1" applyFont="1" applyFill="1" applyAlignment="1">
      <alignment horizontal="right"/>
    </xf>
    <xf numFmtId="9" fontId="19" fillId="0" borderId="0" xfId="1" applyNumberFormat="1" applyFont="1"/>
    <xf numFmtId="0" fontId="59" fillId="0" borderId="0" xfId="0" applyFont="1"/>
    <xf numFmtId="0" fontId="20" fillId="0" borderId="0" xfId="0" quotePrefix="1" applyFont="1"/>
    <xf numFmtId="0" fontId="0" fillId="0" borderId="0" xfId="0" quotePrefix="1"/>
    <xf numFmtId="0" fontId="17" fillId="0" borderId="0" xfId="0" applyFont="1" applyFill="1" applyAlignment="1">
      <alignment horizontal="right" wrapText="1"/>
    </xf>
    <xf numFmtId="3" fontId="42" fillId="3" borderId="0" xfId="4" applyNumberFormat="1" applyFont="1" applyFill="1" applyAlignment="1">
      <alignment horizontal="right"/>
    </xf>
    <xf numFmtId="3" fontId="42" fillId="0" borderId="0" xfId="0" applyNumberFormat="1" applyFont="1" applyFill="1" applyAlignment="1">
      <alignment horizontal="right"/>
    </xf>
    <xf numFmtId="3" fontId="42" fillId="0" borderId="0" xfId="0" applyNumberFormat="1" applyFont="1" applyAlignment="1">
      <alignment horizontal="right"/>
    </xf>
    <xf numFmtId="0" fontId="17" fillId="0" borderId="0" xfId="0" applyFont="1"/>
    <xf numFmtId="0" fontId="19" fillId="0" borderId="0" xfId="0" quotePrefix="1" applyFont="1" applyAlignment="1">
      <alignment wrapText="1"/>
    </xf>
    <xf numFmtId="0" fontId="20" fillId="0" borderId="0" xfId="0" quotePrefix="1" applyFont="1" applyAlignment="1">
      <alignment wrapText="1"/>
    </xf>
    <xf numFmtId="0" fontId="17" fillId="0" borderId="0" xfId="0" applyFont="1"/>
    <xf numFmtId="3" fontId="46" fillId="0" borderId="0" xfId="9" applyNumberFormat="1" applyAlignment="1">
      <alignment horizontal="right"/>
    </xf>
    <xf numFmtId="9" fontId="19" fillId="6" borderId="0" xfId="1" applyFont="1" applyFill="1"/>
    <xf numFmtId="0" fontId="42" fillId="0" borderId="0" xfId="0" applyFont="1" applyFill="1" applyAlignment="1">
      <alignment horizontal="left"/>
    </xf>
    <xf numFmtId="0" fontId="59" fillId="0" borderId="0" xfId="0" applyFont="1" applyFill="1" applyAlignment="1">
      <alignment horizontal="left"/>
    </xf>
    <xf numFmtId="0" fontId="37" fillId="0" borderId="0" xfId="0" applyFont="1" applyFill="1"/>
    <xf numFmtId="0" fontId="55" fillId="0" borderId="0" xfId="0" applyFont="1" applyFill="1"/>
    <xf numFmtId="0" fontId="61" fillId="0" borderId="0" xfId="0" applyFont="1" applyFill="1"/>
    <xf numFmtId="0" fontId="25" fillId="0" borderId="0" xfId="0" applyFont="1" applyFill="1"/>
    <xf numFmtId="0" fontId="62" fillId="0" borderId="0" xfId="0" applyFont="1"/>
    <xf numFmtId="3" fontId="0" fillId="0" borderId="0" xfId="0" applyNumberFormat="1" applyAlignment="1">
      <alignment horizontal="right"/>
    </xf>
    <xf numFmtId="167" fontId="19" fillId="0" borderId="0" xfId="0" applyNumberFormat="1" applyFont="1" applyFill="1" applyAlignment="1">
      <alignment horizontal="right"/>
    </xf>
    <xf numFmtId="9" fontId="0" fillId="0" borderId="0" xfId="0" applyNumberFormat="1"/>
    <xf numFmtId="9" fontId="0" fillId="0" borderId="0" xfId="1" applyFont="1" applyFill="1"/>
    <xf numFmtId="0" fontId="0" fillId="5" borderId="0" xfId="0" applyFill="1" applyBorder="1"/>
    <xf numFmtId="0" fontId="2" fillId="5" borderId="0" xfId="0" applyFont="1" applyFill="1" applyBorder="1"/>
    <xf numFmtId="0" fontId="0" fillId="0" borderId="0" xfId="0" quotePrefix="1" applyFill="1"/>
    <xf numFmtId="9" fontId="19" fillId="9" borderId="0" xfId="1" applyFont="1" applyFill="1"/>
    <xf numFmtId="0" fontId="17" fillId="0" borderId="0" xfId="0" applyFont="1" applyFill="1" applyAlignment="1">
      <alignment horizontal="right" vertical="top" wrapText="1"/>
    </xf>
    <xf numFmtId="0" fontId="17" fillId="0" borderId="0" xfId="0" applyFont="1" applyFill="1" applyAlignment="1">
      <alignment wrapText="1"/>
    </xf>
    <xf numFmtId="0" fontId="17" fillId="0" borderId="0" xfId="0" applyFont="1"/>
    <xf numFmtId="167" fontId="17" fillId="0" borderId="0" xfId="0" applyNumberFormat="1" applyFont="1" applyFill="1" applyAlignment="1">
      <alignment horizontal="right"/>
    </xf>
    <xf numFmtId="167" fontId="42" fillId="0" borderId="0" xfId="0" applyNumberFormat="1" applyFont="1" applyFill="1"/>
    <xf numFmtId="0" fontId="2" fillId="0" borderId="0" xfId="0" applyFont="1" applyAlignment="1">
      <alignment horizontal="right" wrapText="1"/>
    </xf>
    <xf numFmtId="2" fontId="19" fillId="0" borderId="0" xfId="0" applyNumberFormat="1" applyFont="1" applyFill="1" applyAlignment="1">
      <alignment horizontal="right"/>
    </xf>
    <xf numFmtId="1" fontId="19" fillId="0" borderId="0" xfId="0" applyNumberFormat="1" applyFont="1" applyFill="1" applyAlignment="1">
      <alignment horizontal="right"/>
    </xf>
    <xf numFmtId="1" fontId="17" fillId="0" borderId="0" xfId="0" applyNumberFormat="1" applyFont="1" applyFill="1" applyAlignment="1">
      <alignment horizontal="right"/>
    </xf>
    <xf numFmtId="1" fontId="17" fillId="0" borderId="0" xfId="0" applyNumberFormat="1" applyFont="1" applyFill="1" applyAlignment="1">
      <alignment horizontal="right" wrapText="1"/>
    </xf>
    <xf numFmtId="0" fontId="5" fillId="2" borderId="0" xfId="2" applyFont="1" applyFill="1" applyAlignment="1">
      <alignment horizontal="center" vertical="center"/>
    </xf>
    <xf numFmtId="0" fontId="4" fillId="2" borderId="0" xfId="2" applyFill="1" applyAlignment="1">
      <alignment horizontal="center" vertical="center"/>
    </xf>
    <xf numFmtId="0" fontId="4" fillId="2" borderId="0" xfId="2" applyFill="1" applyAlignment="1">
      <alignment horizontal="center"/>
    </xf>
    <xf numFmtId="0" fontId="17" fillId="0" borderId="0" xfId="0" applyFont="1" applyAlignment="1">
      <alignment horizontal="center"/>
    </xf>
    <xf numFmtId="0" fontId="17" fillId="0" borderId="0" xfId="0" applyFont="1"/>
    <xf numFmtId="3" fontId="17" fillId="0" borderId="0" xfId="0" quotePrefix="1" applyNumberFormat="1" applyFont="1" applyFill="1" applyAlignment="1">
      <alignment horizontal="right" wrapText="1"/>
    </xf>
    <xf numFmtId="3" fontId="17" fillId="0" borderId="0" xfId="0" applyNumberFormat="1" applyFont="1" applyFill="1" applyAlignment="1">
      <alignment horizontal="right"/>
    </xf>
    <xf numFmtId="3" fontId="17" fillId="0" borderId="0" xfId="0" quotePrefix="1" applyNumberFormat="1" applyFont="1" applyFill="1" applyAlignment="1">
      <alignment horizontal="right"/>
    </xf>
    <xf numFmtId="167" fontId="28" fillId="0" borderId="0" xfId="0" applyNumberFormat="1" applyFont="1" applyFill="1"/>
    <xf numFmtId="0" fontId="46" fillId="0" borderId="0" xfId="9" applyFill="1" applyAlignment="1">
      <alignment horizontal="left"/>
    </xf>
    <xf numFmtId="0" fontId="4" fillId="0" borderId="0" xfId="9" applyFont="1" applyFill="1"/>
    <xf numFmtId="3" fontId="46" fillId="0" borderId="0" xfId="9" applyNumberFormat="1" applyFill="1"/>
    <xf numFmtId="9" fontId="46" fillId="0" borderId="0" xfId="1" applyFont="1" applyFill="1"/>
    <xf numFmtId="3" fontId="46" fillId="0" borderId="0" xfId="9" applyNumberFormat="1" applyFill="1" applyAlignment="1">
      <alignment horizontal="left"/>
    </xf>
  </cellXfs>
  <cellStyles count="13">
    <cellStyle name="Hyperlänk" xfId="3" builtinId="8"/>
    <cellStyle name="Hyperlänk 2" xfId="7" xr:uid="{87487DA0-1D95-41CC-9E20-4DFD1A575B2D}"/>
    <cellStyle name="Normal" xfId="0" builtinId="0"/>
    <cellStyle name="Normal 2" xfId="2" xr:uid="{E2E2C31E-9AA5-4E7D-92F6-1D03B169B2BB}"/>
    <cellStyle name="Normal 2 2" xfId="5" xr:uid="{F4F7FEF3-1BDB-4D8E-B6B3-24D3638E1BBB}"/>
    <cellStyle name="Normal 3" xfId="4" xr:uid="{CC655AF4-20F7-4260-B3AA-602F6CDE62B3}"/>
    <cellStyle name="Normal 3 2 2 2" xfId="6" xr:uid="{FFF5588C-0B72-444E-9BB1-FE3B85254731}"/>
    <cellStyle name="Normal 4" xfId="8" xr:uid="{B2D83893-7EA0-4480-B902-9656CB258A82}"/>
    <cellStyle name="Normal 5" xfId="9" xr:uid="{ED8784AA-8833-4467-83B1-DFFAB94B2091}"/>
    <cellStyle name="Normal 6" xfId="10" xr:uid="{4E82D531-069A-42A0-A5DD-F42FBDFC38BF}"/>
    <cellStyle name="Normal 7" xfId="11" xr:uid="{CD6C1A79-08AB-436B-951F-24EA2394F06F}"/>
    <cellStyle name="Normal 8" xfId="12" xr:uid="{CA9F0AC5-D688-442C-8202-1F5F66F3DA1F}"/>
    <cellStyle name="Procent" xfId="1" builtinId="5"/>
  </cellStyles>
  <dxfs count="14">
    <dxf>
      <font>
        <b/>
        <i/>
        <color theme="0"/>
      </font>
      <fill>
        <patternFill>
          <bgColor theme="0" tint="-0.499984740745262"/>
        </patternFill>
      </fill>
    </dxf>
    <dxf>
      <font>
        <b/>
        <i/>
        <color theme="0"/>
      </font>
      <fill>
        <patternFill>
          <bgColor theme="0" tint="-0.499984740745262"/>
        </patternFill>
      </fill>
    </dxf>
    <dxf>
      <font>
        <b/>
        <i/>
        <color theme="0"/>
      </font>
      <fill>
        <patternFill>
          <bgColor theme="0" tint="-0.499984740745262"/>
        </patternFill>
      </fill>
    </dxf>
    <dxf>
      <font>
        <b/>
        <i/>
        <color theme="0"/>
      </font>
      <fill>
        <patternFill>
          <bgColor theme="0" tint="-0.499984740745262"/>
        </patternFill>
      </fill>
    </dxf>
    <dxf>
      <font>
        <b/>
        <i/>
        <color theme="0"/>
      </font>
      <fill>
        <patternFill>
          <bgColor theme="0" tint="-0.499984740745262"/>
        </patternFill>
      </fill>
    </dxf>
    <dxf>
      <font>
        <b/>
        <i/>
        <color theme="0"/>
      </font>
      <fill>
        <patternFill>
          <bgColor theme="0" tint="-0.499984740745262"/>
        </patternFill>
      </fill>
    </dxf>
    <dxf>
      <font>
        <b/>
        <i/>
        <color theme="0"/>
      </font>
      <fill>
        <patternFill>
          <bgColor theme="0" tint="-0.499984740745262"/>
        </patternFill>
      </fill>
    </dxf>
    <dxf>
      <font>
        <b/>
        <i/>
        <color theme="0"/>
      </font>
      <fill>
        <patternFill>
          <bgColor theme="0" tint="-0.499984740745262"/>
        </patternFill>
      </fill>
    </dxf>
    <dxf>
      <font>
        <b/>
        <i/>
        <color theme="0"/>
      </font>
      <fill>
        <patternFill>
          <bgColor theme="0" tint="-0.499984740745262"/>
        </patternFill>
      </fill>
    </dxf>
    <dxf>
      <font>
        <b/>
        <i/>
        <color theme="0"/>
      </font>
      <fill>
        <patternFill>
          <bgColor theme="0" tint="-0.499984740745262"/>
        </patternFill>
      </fill>
    </dxf>
    <dxf>
      <font>
        <b/>
        <i/>
        <color theme="0"/>
      </font>
      <fill>
        <patternFill>
          <bgColor theme="0" tint="-0.499984740745262"/>
        </patternFill>
      </fill>
    </dxf>
    <dxf>
      <font>
        <b/>
        <i/>
        <color theme="0"/>
      </font>
      <fill>
        <patternFill>
          <bgColor theme="0" tint="-0.499984740745262"/>
        </patternFill>
      </fill>
    </dxf>
    <dxf>
      <font>
        <b/>
        <i/>
        <color theme="0"/>
      </font>
      <fill>
        <patternFill>
          <bgColor theme="0" tint="-0.499984740745262"/>
        </patternFill>
      </fill>
    </dxf>
    <dxf>
      <font>
        <b/>
        <i/>
        <color theme="0"/>
      </font>
      <fill>
        <patternFill>
          <bgColor theme="0" tint="-0.499984740745262"/>
        </patternFill>
      </fill>
    </dxf>
  </dxfs>
  <tableStyles count="0" defaultTableStyle="TableStyleMedium2" defaultPivotStyle="PivotStyleLight16"/>
  <colors>
    <mruColors>
      <color rgb="FFCC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hartsheet" Target="chartsheets/sheet8.xml"/><Relationship Id="rId18" Type="http://schemas.openxmlformats.org/officeDocument/2006/relationships/worksheet" Target="worksheets/sheet7.xml"/><Relationship Id="rId26" Type="http://schemas.openxmlformats.org/officeDocument/2006/relationships/worksheet" Target="worksheets/sheet10.xml"/><Relationship Id="rId39" Type="http://schemas.openxmlformats.org/officeDocument/2006/relationships/worksheet" Target="worksheets/sheet16.xml"/><Relationship Id="rId21" Type="http://schemas.openxmlformats.org/officeDocument/2006/relationships/chartsheet" Target="chartsheets/sheet13.xml"/><Relationship Id="rId34" Type="http://schemas.openxmlformats.org/officeDocument/2006/relationships/chartsheet" Target="chartsheets/sheet21.xml"/><Relationship Id="rId42" Type="http://schemas.openxmlformats.org/officeDocument/2006/relationships/externalLink" Target="externalLinks/externalLink1.xml"/><Relationship Id="rId47" Type="http://schemas.openxmlformats.org/officeDocument/2006/relationships/styles" Target="styles.xml"/><Relationship Id="rId7" Type="http://schemas.openxmlformats.org/officeDocument/2006/relationships/worksheet" Target="worksheets/sheet4.xml"/><Relationship Id="rId2" Type="http://schemas.openxmlformats.org/officeDocument/2006/relationships/worksheet" Target="worksheets/sheet2.xml"/><Relationship Id="rId16" Type="http://schemas.openxmlformats.org/officeDocument/2006/relationships/chartsheet" Target="chartsheets/sheet10.xml"/><Relationship Id="rId29" Type="http://schemas.openxmlformats.org/officeDocument/2006/relationships/worksheet" Target="worksheets/sheet11.xml"/><Relationship Id="rId11" Type="http://schemas.openxmlformats.org/officeDocument/2006/relationships/chartsheet" Target="chartsheets/sheet7.xml"/><Relationship Id="rId24" Type="http://schemas.openxmlformats.org/officeDocument/2006/relationships/chartsheet" Target="chartsheets/sheet15.xml"/><Relationship Id="rId32" Type="http://schemas.openxmlformats.org/officeDocument/2006/relationships/chartsheet" Target="chartsheets/sheet20.xml"/><Relationship Id="rId37" Type="http://schemas.openxmlformats.org/officeDocument/2006/relationships/worksheet" Target="worksheets/sheet15.xml"/><Relationship Id="rId40" Type="http://schemas.openxmlformats.org/officeDocument/2006/relationships/chartsheet" Target="chartsheets/sheet24.xml"/><Relationship Id="rId45" Type="http://schemas.openxmlformats.org/officeDocument/2006/relationships/externalLink" Target="externalLinks/externalLink4.xml"/><Relationship Id="rId5" Type="http://schemas.openxmlformats.org/officeDocument/2006/relationships/worksheet" Target="worksheets/sheet3.xml"/><Relationship Id="rId15" Type="http://schemas.openxmlformats.org/officeDocument/2006/relationships/chartsheet" Target="chartsheets/sheet9.xml"/><Relationship Id="rId23" Type="http://schemas.openxmlformats.org/officeDocument/2006/relationships/chartsheet" Target="chartsheets/sheet14.xml"/><Relationship Id="rId28" Type="http://schemas.openxmlformats.org/officeDocument/2006/relationships/chartsheet" Target="chartsheets/sheet18.xml"/><Relationship Id="rId36" Type="http://schemas.openxmlformats.org/officeDocument/2006/relationships/chartsheet" Target="chartsheets/sheet22.xml"/><Relationship Id="rId49" Type="http://schemas.openxmlformats.org/officeDocument/2006/relationships/calcChain" Target="calcChain.xml"/><Relationship Id="rId10" Type="http://schemas.openxmlformats.org/officeDocument/2006/relationships/chartsheet" Target="chartsheets/sheet6.xml"/><Relationship Id="rId19" Type="http://schemas.openxmlformats.org/officeDocument/2006/relationships/chartsheet" Target="chartsheets/sheet12.xml"/><Relationship Id="rId31" Type="http://schemas.openxmlformats.org/officeDocument/2006/relationships/worksheet" Target="worksheets/sheet12.xml"/><Relationship Id="rId44" Type="http://schemas.openxmlformats.org/officeDocument/2006/relationships/externalLink" Target="externalLinks/externalLink3.xml"/><Relationship Id="rId4" Type="http://schemas.openxmlformats.org/officeDocument/2006/relationships/chartsheet" Target="chartsheets/sheet2.xml"/><Relationship Id="rId9" Type="http://schemas.openxmlformats.org/officeDocument/2006/relationships/chartsheet" Target="chartsheets/sheet5.xml"/><Relationship Id="rId14" Type="http://schemas.openxmlformats.org/officeDocument/2006/relationships/worksheet" Target="worksheets/sheet6.xml"/><Relationship Id="rId22" Type="http://schemas.openxmlformats.org/officeDocument/2006/relationships/worksheet" Target="worksheets/sheet9.xml"/><Relationship Id="rId27" Type="http://schemas.openxmlformats.org/officeDocument/2006/relationships/chartsheet" Target="chartsheets/sheet17.xml"/><Relationship Id="rId30" Type="http://schemas.openxmlformats.org/officeDocument/2006/relationships/chartsheet" Target="chartsheets/sheet19.xml"/><Relationship Id="rId35" Type="http://schemas.openxmlformats.org/officeDocument/2006/relationships/worksheet" Target="worksheets/sheet14.xml"/><Relationship Id="rId43" Type="http://schemas.openxmlformats.org/officeDocument/2006/relationships/externalLink" Target="externalLinks/externalLink2.xml"/><Relationship Id="rId48" Type="http://schemas.openxmlformats.org/officeDocument/2006/relationships/sharedStrings" Target="sharedStrings.xml"/><Relationship Id="rId8" Type="http://schemas.openxmlformats.org/officeDocument/2006/relationships/chartsheet" Target="chartsheets/sheet4.xml"/><Relationship Id="rId3" Type="http://schemas.openxmlformats.org/officeDocument/2006/relationships/chartsheet" Target="chartsheets/sheet1.xml"/><Relationship Id="rId12" Type="http://schemas.openxmlformats.org/officeDocument/2006/relationships/worksheet" Target="worksheets/sheet5.xml"/><Relationship Id="rId17" Type="http://schemas.openxmlformats.org/officeDocument/2006/relationships/chartsheet" Target="chartsheets/sheet11.xml"/><Relationship Id="rId25" Type="http://schemas.openxmlformats.org/officeDocument/2006/relationships/chartsheet" Target="chartsheets/sheet16.xml"/><Relationship Id="rId33" Type="http://schemas.openxmlformats.org/officeDocument/2006/relationships/worksheet" Target="worksheets/sheet13.xml"/><Relationship Id="rId38" Type="http://schemas.openxmlformats.org/officeDocument/2006/relationships/chartsheet" Target="chartsheets/sheet23.xml"/><Relationship Id="rId46" Type="http://schemas.openxmlformats.org/officeDocument/2006/relationships/theme" Target="theme/theme1.xml"/><Relationship Id="rId20" Type="http://schemas.openxmlformats.org/officeDocument/2006/relationships/worksheet" Target="worksheets/sheet8.xml"/><Relationship Id="rId41" Type="http://schemas.openxmlformats.org/officeDocument/2006/relationships/chartsheet" Target="chartsheets/sheet25.xml"/><Relationship Id="rId1" Type="http://schemas.openxmlformats.org/officeDocument/2006/relationships/worksheet" Target="worksheets/sheet1.xml"/><Relationship Id="rId6" Type="http://schemas.openxmlformats.org/officeDocument/2006/relationships/chartsheet" Target="chart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4.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5.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4"/>
          <c:order val="0"/>
          <c:tx>
            <c:strRef>
              <c:f>'Summering - Summary'!$BK$5</c:f>
              <c:strCache>
                <c:ptCount val="1"/>
                <c:pt idx="0">
                  <c:v>Lägsta</c:v>
                </c:pt>
              </c:strCache>
            </c:strRef>
          </c:tx>
          <c:spPr>
            <a:solidFill>
              <a:schemeClr val="tx1">
                <a:lumMod val="65000"/>
                <a:lumOff val="35000"/>
              </a:schemeClr>
            </a:solidFill>
            <a:ln>
              <a:noFill/>
            </a:ln>
            <a:effectLst/>
          </c:spPr>
          <c:invertIfNegative val="0"/>
          <c:cat>
            <c:strRef>
              <c:extLst>
                <c:ext xmlns:c15="http://schemas.microsoft.com/office/drawing/2012/chart" uri="{02D57815-91ED-43cb-92C2-25804820EDAC}">
                  <c15:fullRef>
                    <c15:sqref>'Summering - Summary'!$A$6:$A$12</c15:sqref>
                  </c15:fullRef>
                </c:ext>
              </c:extLst>
              <c:f>('Summering - Summary'!$A$6:$A$9,'Summering - Summary'!$A$11:$A$12)</c:f>
              <c:strCache>
                <c:ptCount val="6"/>
                <c:pt idx="0">
                  <c:v>Vägtrafik - totalt</c:v>
                </c:pt>
                <c:pt idx="1">
                  <c:v>Vägtrafik - tung trafik</c:v>
                </c:pt>
                <c:pt idx="2">
                  <c:v>Järnväg - persontåg</c:v>
                </c:pt>
                <c:pt idx="3">
                  <c:v>Järnväg - godståg</c:v>
                </c:pt>
                <c:pt idx="4">
                  <c:v>Flygtrafik - inrikes</c:v>
                </c:pt>
                <c:pt idx="5">
                  <c:v>Flygtrafik - utrikes</c:v>
                </c:pt>
              </c:strCache>
            </c:strRef>
          </c:cat>
          <c:val>
            <c:numRef>
              <c:extLst>
                <c:ext xmlns:c15="http://schemas.microsoft.com/office/drawing/2012/chart" uri="{02D57815-91ED-43cb-92C2-25804820EDAC}">
                  <c15:fullRef>
                    <c15:sqref>'Summering - Summary'!$BK$6:$BK$12</c15:sqref>
                  </c15:fullRef>
                </c:ext>
              </c:extLst>
              <c:f>('Summering - Summary'!$BK$6:$BK$9,'Summering - Summary'!$BK$11:$BK$12)</c:f>
              <c:numCache>
                <c:formatCode>0%</c:formatCode>
                <c:ptCount val="6"/>
                <c:pt idx="0">
                  <c:v>-0.27</c:v>
                </c:pt>
                <c:pt idx="1">
                  <c:v>-0.12</c:v>
                </c:pt>
                <c:pt idx="2">
                  <c:v>-0.3</c:v>
                </c:pt>
                <c:pt idx="3">
                  <c:v>-0.19435130184871077</c:v>
                </c:pt>
                <c:pt idx="4">
                  <c:v>-0.79479377958079789</c:v>
                </c:pt>
                <c:pt idx="5">
                  <c:v>-0.9142053445850914</c:v>
                </c:pt>
              </c:numCache>
            </c:numRef>
          </c:val>
          <c:extLst>
            <c:ext xmlns:c16="http://schemas.microsoft.com/office/drawing/2014/chart" uri="{C3380CC4-5D6E-409C-BE32-E72D297353CC}">
              <c16:uniqueId val="{00000004-31FE-4619-B88F-4468F617612A}"/>
            </c:ext>
          </c:extLst>
        </c:ser>
        <c:ser>
          <c:idx val="0"/>
          <c:order val="1"/>
          <c:tx>
            <c:strRef>
              <c:f>'Summering - Summary'!$BG$5</c:f>
              <c:strCache>
                <c:ptCount val="1"/>
                <c:pt idx="0">
                  <c:v>Vecka 14</c:v>
                </c:pt>
              </c:strCache>
            </c:strRef>
          </c:tx>
          <c:spPr>
            <a:solidFill>
              <a:schemeClr val="accent1"/>
            </a:solidFill>
            <a:ln>
              <a:noFill/>
            </a:ln>
            <a:effectLst/>
          </c:spPr>
          <c:invertIfNegative val="0"/>
          <c:cat>
            <c:strRef>
              <c:extLst>
                <c:ext xmlns:c15="http://schemas.microsoft.com/office/drawing/2012/chart" uri="{02D57815-91ED-43cb-92C2-25804820EDAC}">
                  <c15:fullRef>
                    <c15:sqref>'Summering - Summary'!$A$6:$A$12</c15:sqref>
                  </c15:fullRef>
                </c:ext>
              </c:extLst>
              <c:f>('Summering - Summary'!$A$6:$A$9,'Summering - Summary'!$A$11:$A$12)</c:f>
              <c:strCache>
                <c:ptCount val="6"/>
                <c:pt idx="0">
                  <c:v>Vägtrafik - totalt</c:v>
                </c:pt>
                <c:pt idx="1">
                  <c:v>Vägtrafik - tung trafik</c:v>
                </c:pt>
                <c:pt idx="2">
                  <c:v>Järnväg - persontåg</c:v>
                </c:pt>
                <c:pt idx="3">
                  <c:v>Järnväg - godståg</c:v>
                </c:pt>
                <c:pt idx="4">
                  <c:v>Flygtrafik - inrikes</c:v>
                </c:pt>
                <c:pt idx="5">
                  <c:v>Flygtrafik - utrikes</c:v>
                </c:pt>
              </c:strCache>
            </c:strRef>
          </c:cat>
          <c:val>
            <c:numRef>
              <c:extLst>
                <c:ext xmlns:c15="http://schemas.microsoft.com/office/drawing/2012/chart" uri="{02D57815-91ED-43cb-92C2-25804820EDAC}">
                  <c15:fullRef>
                    <c15:sqref>'Summering - Summary'!$BG$6:$BG$12</c15:sqref>
                  </c15:fullRef>
                </c:ext>
              </c:extLst>
              <c:f>('Summering - Summary'!$BG$6:$BG$9,'Summering - Summary'!$BG$11:$BG$12)</c:f>
              <c:numCache>
                <c:formatCode>0%</c:formatCode>
                <c:ptCount val="6"/>
                <c:pt idx="0">
                  <c:v>-9.1400000000000037E-2</c:v>
                </c:pt>
                <c:pt idx="1">
                  <c:v>3.9599999999999858E-2</c:v>
                </c:pt>
                <c:pt idx="2">
                  <c:v>-0.12687900656885459</c:v>
                </c:pt>
                <c:pt idx="3">
                  <c:v>0.10390044042088903</c:v>
                </c:pt>
                <c:pt idx="4">
                  <c:v>-0.68135935397039038</c:v>
                </c:pt>
                <c:pt idx="5">
                  <c:v>-0.76525821596244126</c:v>
                </c:pt>
              </c:numCache>
            </c:numRef>
          </c:val>
          <c:extLst>
            <c:ext xmlns:c16="http://schemas.microsoft.com/office/drawing/2014/chart" uri="{C3380CC4-5D6E-409C-BE32-E72D297353CC}">
              <c16:uniqueId val="{00000000-31FE-4619-B88F-4468F617612A}"/>
            </c:ext>
          </c:extLst>
        </c:ser>
        <c:ser>
          <c:idx val="1"/>
          <c:order val="2"/>
          <c:tx>
            <c:strRef>
              <c:f>'Summering - Summary'!$BH$5</c:f>
              <c:strCache>
                <c:ptCount val="1"/>
                <c:pt idx="0">
                  <c:v>Vecka 15</c:v>
                </c:pt>
              </c:strCache>
            </c:strRef>
          </c:tx>
          <c:spPr>
            <a:solidFill>
              <a:schemeClr val="accent2"/>
            </a:solidFill>
            <a:ln>
              <a:noFill/>
            </a:ln>
            <a:effectLst/>
          </c:spPr>
          <c:invertIfNegative val="0"/>
          <c:cat>
            <c:strRef>
              <c:extLst>
                <c:ext xmlns:c15="http://schemas.microsoft.com/office/drawing/2012/chart" uri="{02D57815-91ED-43cb-92C2-25804820EDAC}">
                  <c15:fullRef>
                    <c15:sqref>'Summering - Summary'!$A$6:$A$12</c15:sqref>
                  </c15:fullRef>
                </c:ext>
              </c:extLst>
              <c:f>('Summering - Summary'!$A$6:$A$9,'Summering - Summary'!$A$11:$A$12)</c:f>
              <c:strCache>
                <c:ptCount val="6"/>
                <c:pt idx="0">
                  <c:v>Vägtrafik - totalt</c:v>
                </c:pt>
                <c:pt idx="1">
                  <c:v>Vägtrafik - tung trafik</c:v>
                </c:pt>
                <c:pt idx="2">
                  <c:v>Järnväg - persontåg</c:v>
                </c:pt>
                <c:pt idx="3">
                  <c:v>Järnväg - godståg</c:v>
                </c:pt>
                <c:pt idx="4">
                  <c:v>Flygtrafik - inrikes</c:v>
                </c:pt>
                <c:pt idx="5">
                  <c:v>Flygtrafik - utrikes</c:v>
                </c:pt>
              </c:strCache>
            </c:strRef>
          </c:cat>
          <c:val>
            <c:numRef>
              <c:extLst>
                <c:ext xmlns:c15="http://schemas.microsoft.com/office/drawing/2012/chart" uri="{02D57815-91ED-43cb-92C2-25804820EDAC}">
                  <c15:fullRef>
                    <c15:sqref>'Summering - Summary'!$BH$6:$BH$12</c15:sqref>
                  </c15:fullRef>
                </c:ext>
              </c:extLst>
              <c:f>('Summering - Summary'!$BH$6:$BH$9,'Summering - Summary'!$BH$11:$BH$12)</c:f>
              <c:numCache>
                <c:formatCode>0%</c:formatCode>
                <c:ptCount val="6"/>
                <c:pt idx="0">
                  <c:v>-0.13130000000000008</c:v>
                </c:pt>
                <c:pt idx="1">
                  <c:v>0.16480000000000006</c:v>
                </c:pt>
                <c:pt idx="2">
                  <c:v>-6.6870147456616152E-2</c:v>
                </c:pt>
                <c:pt idx="3">
                  <c:v>8.8256126453689326E-2</c:v>
                </c:pt>
                <c:pt idx="4">
                  <c:v>-0.61156186612576069</c:v>
                </c:pt>
                <c:pt idx="5">
                  <c:v>-0.78375527426160341</c:v>
                </c:pt>
              </c:numCache>
            </c:numRef>
          </c:val>
          <c:extLst>
            <c:ext xmlns:c16="http://schemas.microsoft.com/office/drawing/2014/chart" uri="{C3380CC4-5D6E-409C-BE32-E72D297353CC}">
              <c16:uniqueId val="{00000001-31FE-4619-B88F-4468F617612A}"/>
            </c:ext>
          </c:extLst>
        </c:ser>
        <c:ser>
          <c:idx val="2"/>
          <c:order val="3"/>
          <c:tx>
            <c:strRef>
              <c:f>'Summering - Summary'!$BI$5</c:f>
              <c:strCache>
                <c:ptCount val="1"/>
                <c:pt idx="0">
                  <c:v>Vecka 16</c:v>
                </c:pt>
              </c:strCache>
            </c:strRef>
          </c:tx>
          <c:spPr>
            <a:solidFill>
              <a:schemeClr val="accent3"/>
            </a:solidFill>
            <a:ln>
              <a:noFill/>
            </a:ln>
            <a:effectLst/>
          </c:spPr>
          <c:invertIfNegative val="0"/>
          <c:cat>
            <c:strRef>
              <c:extLst>
                <c:ext xmlns:c15="http://schemas.microsoft.com/office/drawing/2012/chart" uri="{02D57815-91ED-43cb-92C2-25804820EDAC}">
                  <c15:fullRef>
                    <c15:sqref>'Summering - Summary'!$A$6:$A$12</c15:sqref>
                  </c15:fullRef>
                </c:ext>
              </c:extLst>
              <c:f>('Summering - Summary'!$A$6:$A$9,'Summering - Summary'!$A$11:$A$12)</c:f>
              <c:strCache>
                <c:ptCount val="6"/>
                <c:pt idx="0">
                  <c:v>Vägtrafik - totalt</c:v>
                </c:pt>
                <c:pt idx="1">
                  <c:v>Vägtrafik - tung trafik</c:v>
                </c:pt>
                <c:pt idx="2">
                  <c:v>Järnväg - persontåg</c:v>
                </c:pt>
                <c:pt idx="3">
                  <c:v>Järnväg - godståg</c:v>
                </c:pt>
                <c:pt idx="4">
                  <c:v>Flygtrafik - inrikes</c:v>
                </c:pt>
                <c:pt idx="5">
                  <c:v>Flygtrafik - utrikes</c:v>
                </c:pt>
              </c:strCache>
            </c:strRef>
          </c:cat>
          <c:val>
            <c:numRef>
              <c:extLst>
                <c:ext xmlns:c15="http://schemas.microsoft.com/office/drawing/2012/chart" uri="{02D57815-91ED-43cb-92C2-25804820EDAC}">
                  <c15:fullRef>
                    <c15:sqref>'Summering - Summary'!$BI$6:$BI$12</c15:sqref>
                  </c15:fullRef>
                </c:ext>
              </c:extLst>
              <c:f>('Summering - Summary'!$BI$6:$BI$9,'Summering - Summary'!$BI$11:$BI$12)</c:f>
              <c:numCache>
                <c:formatCode>0%</c:formatCode>
                <c:ptCount val="6"/>
                <c:pt idx="0">
                  <c:v>-0.19339999999999991</c:v>
                </c:pt>
                <c:pt idx="1">
                  <c:v>-3.1999999999999917E-2</c:v>
                </c:pt>
                <c:pt idx="2">
                  <c:v>2.5492045697969031E-2</c:v>
                </c:pt>
                <c:pt idx="3">
                  <c:v>0.10998273381023785</c:v>
                </c:pt>
                <c:pt idx="4">
                  <c:v>-0.50198500220555808</c:v>
                </c:pt>
                <c:pt idx="5">
                  <c:v>-0.76937984496124034</c:v>
                </c:pt>
              </c:numCache>
            </c:numRef>
          </c:val>
          <c:extLst>
            <c:ext xmlns:c16="http://schemas.microsoft.com/office/drawing/2014/chart" uri="{C3380CC4-5D6E-409C-BE32-E72D297353CC}">
              <c16:uniqueId val="{00000002-31FE-4619-B88F-4468F617612A}"/>
            </c:ext>
          </c:extLst>
        </c:ser>
        <c:ser>
          <c:idx val="3"/>
          <c:order val="4"/>
          <c:tx>
            <c:strRef>
              <c:f>'Summering - Summary'!$BJ$5</c:f>
              <c:strCache>
                <c:ptCount val="1"/>
                <c:pt idx="0">
                  <c:v>Vecka 17</c:v>
                </c:pt>
              </c:strCache>
            </c:strRef>
          </c:tx>
          <c:spPr>
            <a:solidFill>
              <a:schemeClr val="accent4"/>
            </a:solidFill>
            <a:ln>
              <a:noFill/>
            </a:ln>
            <a:effectLst/>
          </c:spPr>
          <c:invertIfNegative val="0"/>
          <c:cat>
            <c:strRef>
              <c:extLst>
                <c:ext xmlns:c15="http://schemas.microsoft.com/office/drawing/2012/chart" uri="{02D57815-91ED-43cb-92C2-25804820EDAC}">
                  <c15:fullRef>
                    <c15:sqref>'Summering - Summary'!$A$6:$A$12</c15:sqref>
                  </c15:fullRef>
                </c:ext>
              </c:extLst>
              <c:f>('Summering - Summary'!$A$6:$A$9,'Summering - Summary'!$A$11:$A$12)</c:f>
              <c:strCache>
                <c:ptCount val="6"/>
                <c:pt idx="0">
                  <c:v>Vägtrafik - totalt</c:v>
                </c:pt>
                <c:pt idx="1">
                  <c:v>Vägtrafik - tung trafik</c:v>
                </c:pt>
                <c:pt idx="2">
                  <c:v>Järnväg - persontåg</c:v>
                </c:pt>
                <c:pt idx="3">
                  <c:v>Järnväg - godståg</c:v>
                </c:pt>
                <c:pt idx="4">
                  <c:v>Flygtrafik - inrikes</c:v>
                </c:pt>
                <c:pt idx="5">
                  <c:v>Flygtrafik - utrikes</c:v>
                </c:pt>
              </c:strCache>
            </c:strRef>
          </c:cat>
          <c:val>
            <c:numRef>
              <c:extLst>
                <c:ext xmlns:c15="http://schemas.microsoft.com/office/drawing/2012/chart" uri="{02D57815-91ED-43cb-92C2-25804820EDAC}">
                  <c15:fullRef>
                    <c15:sqref>'Summering - Summary'!$BJ$6:$BJ$12</c15:sqref>
                  </c15:fullRef>
                </c:ext>
              </c:extLst>
              <c:f>('Summering - Summary'!$BJ$6:$BJ$9,'Summering - Summary'!$BJ$11:$BJ$12)</c:f>
              <c:numCache>
                <c:formatCode>0%</c:formatCode>
                <c:ptCount val="6"/>
                <c:pt idx="2">
                  <c:v>-2.9812625302038261E-2</c:v>
                </c:pt>
                <c:pt idx="3">
                  <c:v>4.0925752949324018E-2</c:v>
                </c:pt>
                <c:pt idx="4">
                  <c:v>-0.59657610718273169</c:v>
                </c:pt>
                <c:pt idx="5">
                  <c:v>-0.77827380952380953</c:v>
                </c:pt>
              </c:numCache>
            </c:numRef>
          </c:val>
          <c:extLst>
            <c:ext xmlns:c16="http://schemas.microsoft.com/office/drawing/2014/chart" uri="{C3380CC4-5D6E-409C-BE32-E72D297353CC}">
              <c16:uniqueId val="{00000003-31FE-4619-B88F-4468F617612A}"/>
            </c:ext>
          </c:extLst>
        </c:ser>
        <c:dLbls>
          <c:showLegendKey val="0"/>
          <c:showVal val="0"/>
          <c:showCatName val="0"/>
          <c:showSerName val="0"/>
          <c:showPercent val="0"/>
          <c:showBubbleSize val="0"/>
        </c:dLbls>
        <c:gapWidth val="219"/>
        <c:overlap val="-27"/>
        <c:axId val="1186795008"/>
        <c:axId val="2022430096"/>
      </c:barChart>
      <c:catAx>
        <c:axId val="1186795008"/>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2022430096"/>
        <c:crosses val="autoZero"/>
        <c:auto val="1"/>
        <c:lblAlgn val="ctr"/>
        <c:lblOffset val="100"/>
        <c:noMultiLvlLbl val="0"/>
      </c:catAx>
      <c:valAx>
        <c:axId val="2022430096"/>
        <c:scaling>
          <c:orientation val="minMax"/>
          <c:max val="0.2"/>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186795008"/>
        <c:crosses val="autoZero"/>
        <c:crossBetween val="between"/>
        <c:majorUnit val="0.1"/>
      </c:valAx>
      <c:spPr>
        <a:noFill/>
        <a:ln>
          <a:noFill/>
        </a:ln>
        <a:effectLst/>
      </c:spPr>
    </c:plotArea>
    <c:legend>
      <c:legendPos val="b"/>
      <c:layout>
        <c:manualLayout>
          <c:xMode val="edge"/>
          <c:yMode val="edge"/>
          <c:x val="0.13345205430253115"/>
          <c:y val="0.73872275279955357"/>
          <c:w val="0.53371262249215756"/>
          <c:h val="3.3351455873316532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sv-SE"/>
    </a:p>
  </c:txPr>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sv-SE" b="1"/>
              <a:t>Långdistanståg / Long-distance trains</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7.6578114628771426E-2"/>
          <c:y val="0.1317088784886086"/>
          <c:w val="0.91704737284248883"/>
          <c:h val="0.8328203282585499"/>
        </c:manualLayout>
      </c:layout>
      <c:lineChart>
        <c:grouping val="standard"/>
        <c:varyColors val="0"/>
        <c:ser>
          <c:idx val="0"/>
          <c:order val="0"/>
          <c:tx>
            <c:strRef>
              <c:f>'Tåg - Train 2'!$D$6</c:f>
              <c:strCache>
                <c:ptCount val="1"/>
                <c:pt idx="0">
                  <c:v>2019</c:v>
                </c:pt>
              </c:strCache>
            </c:strRef>
          </c:tx>
          <c:spPr>
            <a:ln w="28575" cap="rnd">
              <a:solidFill>
                <a:schemeClr val="tx1"/>
              </a:solidFill>
              <a:prstDash val="dash"/>
              <a:round/>
            </a:ln>
            <a:effectLst/>
          </c:spPr>
          <c:marker>
            <c:symbol val="circle"/>
            <c:size val="5"/>
            <c:spPr>
              <a:solidFill>
                <a:schemeClr val="tx1"/>
              </a:solidFill>
              <a:ln w="9525">
                <a:solidFill>
                  <a:schemeClr val="tx1"/>
                </a:solidFill>
              </a:ln>
              <a:effectLst/>
            </c:spPr>
          </c:marker>
          <c:cat>
            <c:numRef>
              <c:f>'Tåg - Train 2'!$B$7:$B$59</c:f>
              <c:numCache>
                <c:formatCode>General</c:formatCode>
                <c:ptCount val="5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numCache>
            </c:numRef>
          </c:cat>
          <c:val>
            <c:numRef>
              <c:f>'Tåg - Train 2'!$D$7:$D$59</c:f>
              <c:numCache>
                <c:formatCode>#,##0</c:formatCode>
                <c:ptCount val="53"/>
                <c:pt idx="0">
                  <c:v>663031.18099999998</c:v>
                </c:pt>
                <c:pt idx="1">
                  <c:v>638735.93499999994</c:v>
                </c:pt>
                <c:pt idx="2">
                  <c:v>664676.66899999999</c:v>
                </c:pt>
                <c:pt idx="3">
                  <c:v>669911.59899999993</c:v>
                </c:pt>
                <c:pt idx="4">
                  <c:v>656778.67000000004</c:v>
                </c:pt>
                <c:pt idx="5">
                  <c:v>660024.97499999998</c:v>
                </c:pt>
                <c:pt idx="6">
                  <c:v>670477.46600000001</c:v>
                </c:pt>
                <c:pt idx="7">
                  <c:v>678576.64400000009</c:v>
                </c:pt>
                <c:pt idx="8">
                  <c:v>658537.26400000008</c:v>
                </c:pt>
                <c:pt idx="9">
                  <c:v>657252.81400000001</c:v>
                </c:pt>
                <c:pt idx="10">
                  <c:v>651891.10899999994</c:v>
                </c:pt>
                <c:pt idx="11">
                  <c:v>649473.42700000003</c:v>
                </c:pt>
                <c:pt idx="12">
                  <c:v>653639.20600000012</c:v>
                </c:pt>
                <c:pt idx="13">
                  <c:v>652340.77399999998</c:v>
                </c:pt>
                <c:pt idx="14">
                  <c:v>646845.23399999994</c:v>
                </c:pt>
                <c:pt idx="15">
                  <c:v>525779.99600000004</c:v>
                </c:pt>
                <c:pt idx="16">
                  <c:v>607545.31700000004</c:v>
                </c:pt>
                <c:pt idx="17">
                  <c:v>603240.29200000002</c:v>
                </c:pt>
                <c:pt idx="18">
                  <c:v>638758.14599999995</c:v>
                </c:pt>
                <c:pt idx="19">
                  <c:v>591618.174</c:v>
                </c:pt>
                <c:pt idx="20">
                  <c:v>627414.21799999999</c:v>
                </c:pt>
                <c:pt idx="21">
                  <c:v>492791.87</c:v>
                </c:pt>
                <c:pt idx="22">
                  <c:v>560010.36200000008</c:v>
                </c:pt>
                <c:pt idx="23">
                  <c:v>605486.35600000003</c:v>
                </c:pt>
                <c:pt idx="24">
                  <c:v>604785.272</c:v>
                </c:pt>
                <c:pt idx="25">
                  <c:v>594186.23100000003</c:v>
                </c:pt>
                <c:pt idx="26">
                  <c:v>578419.54399999999</c:v>
                </c:pt>
                <c:pt idx="27">
                  <c:v>556533.55900000001</c:v>
                </c:pt>
                <c:pt idx="28">
                  <c:v>553661.84499999997</c:v>
                </c:pt>
                <c:pt idx="29">
                  <c:v>510693.80900000001</c:v>
                </c:pt>
                <c:pt idx="30">
                  <c:v>510200.72500000003</c:v>
                </c:pt>
                <c:pt idx="31">
                  <c:v>564967.32799999998</c:v>
                </c:pt>
                <c:pt idx="32">
                  <c:v>544872.18700000003</c:v>
                </c:pt>
                <c:pt idx="33">
                  <c:v>623639.67800000007</c:v>
                </c:pt>
                <c:pt idx="34">
                  <c:v>638464.12300000002</c:v>
                </c:pt>
                <c:pt idx="35">
                  <c:v>630147.42799999996</c:v>
                </c:pt>
                <c:pt idx="36">
                  <c:v>522874.80499999993</c:v>
                </c:pt>
                <c:pt idx="37">
                  <c:v>510945.02300000004</c:v>
                </c:pt>
                <c:pt idx="38">
                  <c:v>648707.92299999995</c:v>
                </c:pt>
                <c:pt idx="39">
                  <c:v>648432.11699999997</c:v>
                </c:pt>
                <c:pt idx="40">
                  <c:v>655476.125</c:v>
                </c:pt>
                <c:pt idx="41">
                  <c:v>613231.27300000004</c:v>
                </c:pt>
                <c:pt idx="42">
                  <c:v>649564.55700000003</c:v>
                </c:pt>
                <c:pt idx="43">
                  <c:v>629142.83000000007</c:v>
                </c:pt>
                <c:pt idx="44">
                  <c:v>670290.92299999995</c:v>
                </c:pt>
                <c:pt idx="45">
                  <c:v>666360.17800000007</c:v>
                </c:pt>
                <c:pt idx="46">
                  <c:v>670954.38800000015</c:v>
                </c:pt>
                <c:pt idx="47">
                  <c:v>668556.39999999991</c:v>
                </c:pt>
                <c:pt idx="48">
                  <c:v>672766.11699999997</c:v>
                </c:pt>
                <c:pt idx="49">
                  <c:v>669585.22100000002</c:v>
                </c:pt>
                <c:pt idx="50">
                  <c:v>689060.83100000001</c:v>
                </c:pt>
                <c:pt idx="51">
                  <c:v>565693.55799999996</c:v>
                </c:pt>
                <c:pt idx="52">
                  <c:v>493974.16800000001</c:v>
                </c:pt>
              </c:numCache>
            </c:numRef>
          </c:val>
          <c:smooth val="0"/>
          <c:extLst>
            <c:ext xmlns:c16="http://schemas.microsoft.com/office/drawing/2014/chart" uri="{C3380CC4-5D6E-409C-BE32-E72D297353CC}">
              <c16:uniqueId val="{00000000-4EE7-488B-A9ED-550737749983}"/>
            </c:ext>
          </c:extLst>
        </c:ser>
        <c:ser>
          <c:idx val="1"/>
          <c:order val="1"/>
          <c:tx>
            <c:strRef>
              <c:f>'Tåg - Train 2'!$G$6</c:f>
              <c:strCache>
                <c:ptCount val="1"/>
                <c:pt idx="0">
                  <c:v>2020</c:v>
                </c:pt>
              </c:strCache>
            </c:strRef>
          </c:tx>
          <c:spPr>
            <a:ln w="28575" cap="rnd">
              <a:solidFill>
                <a:srgbClr val="00B050"/>
              </a:solidFill>
              <a:round/>
            </a:ln>
            <a:effectLst/>
          </c:spPr>
          <c:marker>
            <c:symbol val="circle"/>
            <c:size val="5"/>
            <c:spPr>
              <a:solidFill>
                <a:srgbClr val="00B050"/>
              </a:solidFill>
              <a:ln w="9525">
                <a:solidFill>
                  <a:srgbClr val="00B050"/>
                </a:solidFill>
              </a:ln>
              <a:effectLst/>
            </c:spPr>
          </c:marker>
          <c:cat>
            <c:numRef>
              <c:f>'Tåg - Train 2'!$B$7:$B$59</c:f>
              <c:numCache>
                <c:formatCode>General</c:formatCode>
                <c:ptCount val="5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numCache>
            </c:numRef>
          </c:cat>
          <c:val>
            <c:numRef>
              <c:f>'Tåg - Train 2'!$G$7:$G$59</c:f>
              <c:numCache>
                <c:formatCode>#,##0</c:formatCode>
                <c:ptCount val="53"/>
                <c:pt idx="0">
                  <c:v>422254.77800000005</c:v>
                </c:pt>
                <c:pt idx="1">
                  <c:v>675246.85700000008</c:v>
                </c:pt>
                <c:pt idx="2">
                  <c:v>683307.08799999999</c:v>
                </c:pt>
                <c:pt idx="3">
                  <c:v>683852.42700000003</c:v>
                </c:pt>
                <c:pt idx="4">
                  <c:v>681283.429</c:v>
                </c:pt>
                <c:pt idx="5">
                  <c:v>687269.48199999996</c:v>
                </c:pt>
                <c:pt idx="6">
                  <c:v>689212.25</c:v>
                </c:pt>
                <c:pt idx="7">
                  <c:v>683958.26</c:v>
                </c:pt>
                <c:pt idx="8">
                  <c:v>683767.24800000002</c:v>
                </c:pt>
                <c:pt idx="9">
                  <c:v>687387.49</c:v>
                </c:pt>
                <c:pt idx="10">
                  <c:v>666780.16999999993</c:v>
                </c:pt>
                <c:pt idx="11">
                  <c:v>625135.43599999999</c:v>
                </c:pt>
                <c:pt idx="12">
                  <c:v>451523.04399999999</c:v>
                </c:pt>
                <c:pt idx="13">
                  <c:v>306358.22200000001</c:v>
                </c:pt>
                <c:pt idx="14">
                  <c:v>266566.40099999995</c:v>
                </c:pt>
                <c:pt idx="15">
                  <c:v>257422.08799999999</c:v>
                </c:pt>
                <c:pt idx="16">
                  <c:v>272758.06900000002</c:v>
                </c:pt>
                <c:pt idx="17">
                  <c:v>255416.37699999998</c:v>
                </c:pt>
                <c:pt idx="18">
                  <c:v>276665.21900000004</c:v>
                </c:pt>
                <c:pt idx="19">
                  <c:v>263620.74400000001</c:v>
                </c:pt>
                <c:pt idx="20">
                  <c:v>274480.08100000001</c:v>
                </c:pt>
                <c:pt idx="21">
                  <c:v>259141.24799999999</c:v>
                </c:pt>
                <c:pt idx="22">
                  <c:v>277949.929</c:v>
                </c:pt>
                <c:pt idx="23">
                  <c:v>288064.54599999997</c:v>
                </c:pt>
                <c:pt idx="24">
                  <c:v>286797.978</c:v>
                </c:pt>
                <c:pt idx="25">
                  <c:v>339120.16899999999</c:v>
                </c:pt>
                <c:pt idx="26">
                  <c:v>353044.05099999998</c:v>
                </c:pt>
                <c:pt idx="27">
                  <c:v>377845.576</c:v>
                </c:pt>
                <c:pt idx="28">
                  <c:v>375332.27100000007</c:v>
                </c:pt>
                <c:pt idx="29">
                  <c:v>366161.97500000003</c:v>
                </c:pt>
                <c:pt idx="30">
                  <c:v>382356.06199999992</c:v>
                </c:pt>
                <c:pt idx="31">
                  <c:v>379631.90800000005</c:v>
                </c:pt>
                <c:pt idx="32">
                  <c:v>369759.23300000007</c:v>
                </c:pt>
                <c:pt idx="33">
                  <c:v>391329.978</c:v>
                </c:pt>
                <c:pt idx="34">
                  <c:v>377561.68400000001</c:v>
                </c:pt>
                <c:pt idx="35">
                  <c:v>366795.25300000003</c:v>
                </c:pt>
                <c:pt idx="36">
                  <c:v>451656.54399999994</c:v>
                </c:pt>
                <c:pt idx="37">
                  <c:v>455724.05900000007</c:v>
                </c:pt>
                <c:pt idx="38">
                  <c:v>437484.533</c:v>
                </c:pt>
                <c:pt idx="39">
                  <c:v>458681.66000000003</c:v>
                </c:pt>
                <c:pt idx="40">
                  <c:v>400112.64899999998</c:v>
                </c:pt>
                <c:pt idx="41">
                  <c:v>460207.22900000005</c:v>
                </c:pt>
                <c:pt idx="42">
                  <c:v>480708.28200000006</c:v>
                </c:pt>
                <c:pt idx="43">
                  <c:v>381348.12200000009</c:v>
                </c:pt>
                <c:pt idx="44">
                  <c:v>429103.69699999993</c:v>
                </c:pt>
                <c:pt idx="45">
                  <c:v>499843.27799999999</c:v>
                </c:pt>
                <c:pt idx="46">
                  <c:v>487369.48599999998</c:v>
                </c:pt>
                <c:pt idx="47">
                  <c:v>506933.13899999997</c:v>
                </c:pt>
                <c:pt idx="48">
                  <c:v>411399.48900000006</c:v>
                </c:pt>
                <c:pt idx="49">
                  <c:v>424005.37099999998</c:v>
                </c:pt>
                <c:pt idx="50">
                  <c:v>537742.33700000006</c:v>
                </c:pt>
                <c:pt idx="51">
                  <c:v>486229.99599999998</c:v>
                </c:pt>
                <c:pt idx="52">
                  <c:v>449234.79</c:v>
                </c:pt>
              </c:numCache>
            </c:numRef>
          </c:val>
          <c:smooth val="0"/>
          <c:extLst>
            <c:ext xmlns:c16="http://schemas.microsoft.com/office/drawing/2014/chart" uri="{C3380CC4-5D6E-409C-BE32-E72D297353CC}">
              <c16:uniqueId val="{00000001-4EE7-488B-A9ED-550737749983}"/>
            </c:ext>
          </c:extLst>
        </c:ser>
        <c:ser>
          <c:idx val="2"/>
          <c:order val="2"/>
          <c:tx>
            <c:strRef>
              <c:f>'Tåg - Train 2'!$J$6</c:f>
              <c:strCache>
                <c:ptCount val="1"/>
                <c:pt idx="0">
                  <c:v>2021</c:v>
                </c:pt>
              </c:strCache>
            </c:strRef>
          </c:tx>
          <c:spPr>
            <a:ln w="28575" cap="rnd">
              <a:solidFill>
                <a:schemeClr val="tx1"/>
              </a:solidFill>
              <a:round/>
            </a:ln>
            <a:effectLst/>
          </c:spPr>
          <c:marker>
            <c:symbol val="circle"/>
            <c:size val="5"/>
            <c:spPr>
              <a:solidFill>
                <a:schemeClr val="tx1"/>
              </a:solidFill>
              <a:ln w="9525">
                <a:solidFill>
                  <a:schemeClr val="tx1"/>
                </a:solidFill>
              </a:ln>
              <a:effectLst/>
            </c:spPr>
          </c:marker>
          <c:cat>
            <c:numRef>
              <c:f>'Tåg - Train 2'!$B$7:$B$59</c:f>
              <c:numCache>
                <c:formatCode>General</c:formatCode>
                <c:ptCount val="5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numCache>
            </c:numRef>
          </c:cat>
          <c:val>
            <c:numRef>
              <c:f>'Tåg - Train 2'!$J$7:$J$59</c:f>
              <c:numCache>
                <c:formatCode>#,##0</c:formatCode>
                <c:ptCount val="53"/>
                <c:pt idx="0">
                  <c:v>504718.61300000001</c:v>
                </c:pt>
                <c:pt idx="1">
                  <c:v>434647.24599999993</c:v>
                </c:pt>
                <c:pt idx="2">
                  <c:v>427831.52100000001</c:v>
                </c:pt>
                <c:pt idx="3">
                  <c:v>436828.69099999999</c:v>
                </c:pt>
                <c:pt idx="4">
                  <c:v>468635.22600000002</c:v>
                </c:pt>
                <c:pt idx="5">
                  <c:v>465345.53200000001</c:v>
                </c:pt>
                <c:pt idx="6">
                  <c:v>453580.62399999995</c:v>
                </c:pt>
                <c:pt idx="7">
                  <c:v>473411.70900000003</c:v>
                </c:pt>
                <c:pt idx="8">
                  <c:v>488148.788</c:v>
                </c:pt>
                <c:pt idx="9">
                  <c:v>469628.38</c:v>
                </c:pt>
                <c:pt idx="10">
                  <c:v>465991.32500000007</c:v>
                </c:pt>
                <c:pt idx="11">
                  <c:v>478494.28800000006</c:v>
                </c:pt>
                <c:pt idx="12">
                  <c:v>452896.71</c:v>
                </c:pt>
                <c:pt idx="13">
                  <c:v>537541.08700000006</c:v>
                </c:pt>
                <c:pt idx="14">
                  <c:v>544594.36100000003</c:v>
                </c:pt>
                <c:pt idx="15">
                  <c:v>541515.96799999999</c:v>
                </c:pt>
                <c:pt idx="16">
                  <c:v>483349.005</c:v>
                </c:pt>
              </c:numCache>
            </c:numRef>
          </c:val>
          <c:smooth val="0"/>
          <c:extLst>
            <c:ext xmlns:c16="http://schemas.microsoft.com/office/drawing/2014/chart" uri="{C3380CC4-5D6E-409C-BE32-E72D297353CC}">
              <c16:uniqueId val="{00000002-4EE7-488B-A9ED-550737749983}"/>
            </c:ext>
          </c:extLst>
        </c:ser>
        <c:dLbls>
          <c:showLegendKey val="0"/>
          <c:showVal val="0"/>
          <c:showCatName val="0"/>
          <c:showSerName val="0"/>
          <c:showPercent val="0"/>
          <c:showBubbleSize val="0"/>
        </c:dLbls>
        <c:marker val="1"/>
        <c:smooth val="0"/>
        <c:axId val="1971505168"/>
        <c:axId val="1698707664"/>
      </c:lineChart>
      <c:catAx>
        <c:axId val="1971505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698707664"/>
        <c:crosses val="autoZero"/>
        <c:auto val="1"/>
        <c:lblAlgn val="ctr"/>
        <c:lblOffset val="100"/>
        <c:noMultiLvlLbl val="0"/>
      </c:catAx>
      <c:valAx>
        <c:axId val="16987076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971505168"/>
        <c:crosses val="autoZero"/>
        <c:crossBetween val="between"/>
        <c:dispUnits>
          <c:builtInUnit val="thousands"/>
          <c:dispUnitsLbl>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sv-SE"/>
                    <a:t>Tusentals tågkm</a:t>
                  </a:r>
                </a:p>
              </c:rich>
            </c:tx>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dispUnitsLbl>
        </c:dispUnits>
      </c:valAx>
      <c:spPr>
        <a:noFill/>
        <a:ln>
          <a:noFill/>
        </a:ln>
        <a:effectLst/>
      </c:spPr>
    </c:plotArea>
    <c:legend>
      <c:legendPos val="b"/>
      <c:layout>
        <c:manualLayout>
          <c:xMode val="edge"/>
          <c:yMode val="edge"/>
          <c:x val="0.81985436013302682"/>
          <c:y val="0.6073781605408437"/>
          <c:w val="8.6662859425727309E-2"/>
          <c:h val="0.16701255375203736"/>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sv-SE" b="1"/>
              <a:t>Medeldistanståg / Medium-distance trains</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sv-SE"/>
        </a:p>
      </c:txPr>
    </c:title>
    <c:autoTitleDeleted val="0"/>
    <c:plotArea>
      <c:layout/>
      <c:lineChart>
        <c:grouping val="standard"/>
        <c:varyColors val="0"/>
        <c:ser>
          <c:idx val="0"/>
          <c:order val="0"/>
          <c:tx>
            <c:strRef>
              <c:f>'Tåg - Train 2'!$E$6</c:f>
              <c:strCache>
                <c:ptCount val="1"/>
                <c:pt idx="0">
                  <c:v>2019</c:v>
                </c:pt>
              </c:strCache>
            </c:strRef>
          </c:tx>
          <c:spPr>
            <a:ln w="28575" cap="rnd">
              <a:solidFill>
                <a:schemeClr val="tx1"/>
              </a:solidFill>
              <a:prstDash val="dash"/>
              <a:round/>
            </a:ln>
            <a:effectLst/>
          </c:spPr>
          <c:marker>
            <c:symbol val="circle"/>
            <c:size val="5"/>
            <c:spPr>
              <a:solidFill>
                <a:schemeClr val="tx1"/>
              </a:solidFill>
              <a:ln w="9525">
                <a:solidFill>
                  <a:schemeClr val="tx1"/>
                </a:solidFill>
              </a:ln>
              <a:effectLst/>
            </c:spPr>
          </c:marker>
          <c:cat>
            <c:numRef>
              <c:f>'Tåg - Train 2'!$B$7:$B$59</c:f>
              <c:numCache>
                <c:formatCode>General</c:formatCode>
                <c:ptCount val="5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numCache>
            </c:numRef>
          </c:cat>
          <c:val>
            <c:numRef>
              <c:f>'Tåg - Train 2'!$E$7:$E$59</c:f>
              <c:numCache>
                <c:formatCode>#,##0</c:formatCode>
                <c:ptCount val="53"/>
                <c:pt idx="0">
                  <c:v>1173482.791</c:v>
                </c:pt>
                <c:pt idx="1">
                  <c:v>1196060.909</c:v>
                </c:pt>
                <c:pt idx="2">
                  <c:v>1183438.1000000001</c:v>
                </c:pt>
                <c:pt idx="3">
                  <c:v>1189715.645</c:v>
                </c:pt>
                <c:pt idx="4">
                  <c:v>1171560.3949999998</c:v>
                </c:pt>
                <c:pt idx="5">
                  <c:v>1168649.9709999999</c:v>
                </c:pt>
                <c:pt idx="6">
                  <c:v>1196556.2300000002</c:v>
                </c:pt>
                <c:pt idx="7">
                  <c:v>1214411.004</c:v>
                </c:pt>
                <c:pt idx="8">
                  <c:v>1219025.7890000001</c:v>
                </c:pt>
                <c:pt idx="9">
                  <c:v>1209271.3299999998</c:v>
                </c:pt>
                <c:pt idx="10">
                  <c:v>1211315.845</c:v>
                </c:pt>
                <c:pt idx="11">
                  <c:v>1209881.956</c:v>
                </c:pt>
                <c:pt idx="12">
                  <c:v>1207478.351</c:v>
                </c:pt>
                <c:pt idx="13">
                  <c:v>1204402.037</c:v>
                </c:pt>
                <c:pt idx="14">
                  <c:v>1190736.2660000001</c:v>
                </c:pt>
                <c:pt idx="15">
                  <c:v>1075182.1879999998</c:v>
                </c:pt>
                <c:pt idx="16">
                  <c:v>1101191.18</c:v>
                </c:pt>
                <c:pt idx="17">
                  <c:v>1087781.507</c:v>
                </c:pt>
                <c:pt idx="18">
                  <c:v>1168204.3559999999</c:v>
                </c:pt>
                <c:pt idx="19">
                  <c:v>1135223.111</c:v>
                </c:pt>
                <c:pt idx="20">
                  <c:v>1155554.9249999998</c:v>
                </c:pt>
                <c:pt idx="21">
                  <c:v>1032983.818</c:v>
                </c:pt>
                <c:pt idx="22">
                  <c:v>1047532.3319999999</c:v>
                </c:pt>
                <c:pt idx="23">
                  <c:v>1146038.8699999999</c:v>
                </c:pt>
                <c:pt idx="24">
                  <c:v>1072332.0589999999</c:v>
                </c:pt>
                <c:pt idx="25">
                  <c:v>1114478.3219999999</c:v>
                </c:pt>
                <c:pt idx="26">
                  <c:v>1047389.4889999999</c:v>
                </c:pt>
                <c:pt idx="27">
                  <c:v>996849.02099999995</c:v>
                </c:pt>
                <c:pt idx="28">
                  <c:v>982393.77000000014</c:v>
                </c:pt>
                <c:pt idx="29">
                  <c:v>947529.05099999998</c:v>
                </c:pt>
                <c:pt idx="30">
                  <c:v>950969.54900000012</c:v>
                </c:pt>
                <c:pt idx="31">
                  <c:v>1018852.8429999999</c:v>
                </c:pt>
                <c:pt idx="32">
                  <c:v>1122826.02</c:v>
                </c:pt>
                <c:pt idx="33">
                  <c:v>1181714.365</c:v>
                </c:pt>
                <c:pt idx="34">
                  <c:v>1186460.047</c:v>
                </c:pt>
                <c:pt idx="35">
                  <c:v>1203248.6740000001</c:v>
                </c:pt>
                <c:pt idx="36">
                  <c:v>1139439.675</c:v>
                </c:pt>
                <c:pt idx="37">
                  <c:v>1119436.723</c:v>
                </c:pt>
                <c:pt idx="38">
                  <c:v>1186866.18</c:v>
                </c:pt>
                <c:pt idx="39">
                  <c:v>1182762.861</c:v>
                </c:pt>
                <c:pt idx="40">
                  <c:v>1178933.3390000002</c:v>
                </c:pt>
                <c:pt idx="41">
                  <c:v>1183012.4029999999</c:v>
                </c:pt>
                <c:pt idx="42">
                  <c:v>1189627.6120000002</c:v>
                </c:pt>
                <c:pt idx="43">
                  <c:v>1179604.202</c:v>
                </c:pt>
                <c:pt idx="44">
                  <c:v>1208571.808</c:v>
                </c:pt>
                <c:pt idx="45">
                  <c:v>1213724.2120000001</c:v>
                </c:pt>
                <c:pt idx="46">
                  <c:v>1219637.4370000002</c:v>
                </c:pt>
                <c:pt idx="47">
                  <c:v>1207004.834</c:v>
                </c:pt>
                <c:pt idx="48">
                  <c:v>1211454.125</c:v>
                </c:pt>
                <c:pt idx="49">
                  <c:v>1201440.9530000002</c:v>
                </c:pt>
                <c:pt idx="50">
                  <c:v>1235119.625</c:v>
                </c:pt>
                <c:pt idx="51">
                  <c:v>921414.924</c:v>
                </c:pt>
                <c:pt idx="52">
                  <c:v>822722.11349999998</c:v>
                </c:pt>
              </c:numCache>
            </c:numRef>
          </c:val>
          <c:smooth val="0"/>
          <c:extLst>
            <c:ext xmlns:c16="http://schemas.microsoft.com/office/drawing/2014/chart" uri="{C3380CC4-5D6E-409C-BE32-E72D297353CC}">
              <c16:uniqueId val="{00000000-B216-4F97-BF97-BFF08A7E7345}"/>
            </c:ext>
          </c:extLst>
        </c:ser>
        <c:ser>
          <c:idx val="1"/>
          <c:order val="1"/>
          <c:tx>
            <c:strRef>
              <c:f>'Tåg - Train 2'!$H$6</c:f>
              <c:strCache>
                <c:ptCount val="1"/>
                <c:pt idx="0">
                  <c:v>2020</c:v>
                </c:pt>
              </c:strCache>
            </c:strRef>
          </c:tx>
          <c:spPr>
            <a:ln w="28575" cap="rnd">
              <a:solidFill>
                <a:srgbClr val="00B050"/>
              </a:solidFill>
              <a:round/>
            </a:ln>
            <a:effectLst/>
          </c:spPr>
          <c:marker>
            <c:symbol val="circle"/>
            <c:size val="5"/>
            <c:spPr>
              <a:solidFill>
                <a:srgbClr val="00B050"/>
              </a:solidFill>
              <a:ln w="9525">
                <a:solidFill>
                  <a:srgbClr val="00B050"/>
                </a:solidFill>
              </a:ln>
              <a:effectLst/>
            </c:spPr>
          </c:marker>
          <c:cat>
            <c:numRef>
              <c:f>'Tåg - Train 2'!$B$7:$B$59</c:f>
              <c:numCache>
                <c:formatCode>General</c:formatCode>
                <c:ptCount val="5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numCache>
            </c:numRef>
          </c:cat>
          <c:val>
            <c:numRef>
              <c:f>'Tåg - Train 2'!$H$7:$H$59</c:f>
              <c:numCache>
                <c:formatCode>#,##0</c:formatCode>
                <c:ptCount val="53"/>
                <c:pt idx="0">
                  <c:v>724029.30299999996</c:v>
                </c:pt>
                <c:pt idx="1">
                  <c:v>1151834.9509999999</c:v>
                </c:pt>
                <c:pt idx="2">
                  <c:v>1223155.8219999999</c:v>
                </c:pt>
                <c:pt idx="3">
                  <c:v>1231233.966</c:v>
                </c:pt>
                <c:pt idx="4">
                  <c:v>1230741.0649999999</c:v>
                </c:pt>
                <c:pt idx="5">
                  <c:v>1234565.273</c:v>
                </c:pt>
                <c:pt idx="6">
                  <c:v>1218824.726</c:v>
                </c:pt>
                <c:pt idx="7">
                  <c:v>1211528.4469999999</c:v>
                </c:pt>
                <c:pt idx="8">
                  <c:v>1230989.267</c:v>
                </c:pt>
                <c:pt idx="9">
                  <c:v>1233867.5619999999</c:v>
                </c:pt>
                <c:pt idx="10">
                  <c:v>1218096.5310000002</c:v>
                </c:pt>
                <c:pt idx="11">
                  <c:v>1177558.6680000001</c:v>
                </c:pt>
                <c:pt idx="12">
                  <c:v>1148666.571</c:v>
                </c:pt>
                <c:pt idx="13">
                  <c:v>1049847.868</c:v>
                </c:pt>
                <c:pt idx="14">
                  <c:v>901673.78499999992</c:v>
                </c:pt>
                <c:pt idx="15">
                  <c:v>905923.93300000008</c:v>
                </c:pt>
                <c:pt idx="16">
                  <c:v>998845.99400000006</c:v>
                </c:pt>
                <c:pt idx="17">
                  <c:v>897863.13599999994</c:v>
                </c:pt>
                <c:pt idx="18">
                  <c:v>973627.272</c:v>
                </c:pt>
                <c:pt idx="19">
                  <c:v>972509.32699999993</c:v>
                </c:pt>
                <c:pt idx="20">
                  <c:v>898571.28</c:v>
                </c:pt>
                <c:pt idx="21">
                  <c:v>963506.11500000011</c:v>
                </c:pt>
                <c:pt idx="22">
                  <c:v>953702.66599999997</c:v>
                </c:pt>
                <c:pt idx="23">
                  <c:v>970482.14900000009</c:v>
                </c:pt>
                <c:pt idx="24">
                  <c:v>898413.88500000013</c:v>
                </c:pt>
                <c:pt idx="25">
                  <c:v>947514.95299999998</c:v>
                </c:pt>
                <c:pt idx="26">
                  <c:v>897123.44800000009</c:v>
                </c:pt>
                <c:pt idx="27">
                  <c:v>913538.35599999991</c:v>
                </c:pt>
                <c:pt idx="28">
                  <c:v>914054.60799999989</c:v>
                </c:pt>
                <c:pt idx="29">
                  <c:v>895506.11400000006</c:v>
                </c:pt>
                <c:pt idx="30">
                  <c:v>943429.24499999988</c:v>
                </c:pt>
                <c:pt idx="31">
                  <c:v>966732.86100000015</c:v>
                </c:pt>
                <c:pt idx="32">
                  <c:v>1047682.4199999999</c:v>
                </c:pt>
                <c:pt idx="33">
                  <c:v>1157411.26</c:v>
                </c:pt>
                <c:pt idx="34">
                  <c:v>1143324.409</c:v>
                </c:pt>
                <c:pt idx="35">
                  <c:v>1144220.5929999999</c:v>
                </c:pt>
                <c:pt idx="36">
                  <c:v>1167249.08</c:v>
                </c:pt>
                <c:pt idx="37">
                  <c:v>1175225.138</c:v>
                </c:pt>
                <c:pt idx="38">
                  <c:v>1166565.1199999999</c:v>
                </c:pt>
                <c:pt idx="39">
                  <c:v>1177121.862</c:v>
                </c:pt>
                <c:pt idx="40">
                  <c:v>1171275.4450000001</c:v>
                </c:pt>
                <c:pt idx="41">
                  <c:v>1169903.1059999999</c:v>
                </c:pt>
                <c:pt idx="42">
                  <c:v>1198556.706</c:v>
                </c:pt>
                <c:pt idx="43">
                  <c:v>1141294.05</c:v>
                </c:pt>
                <c:pt idx="44">
                  <c:v>1135003.5830000001</c:v>
                </c:pt>
                <c:pt idx="45">
                  <c:v>1191063.56</c:v>
                </c:pt>
                <c:pt idx="46">
                  <c:v>1184585.4739999999</c:v>
                </c:pt>
                <c:pt idx="47">
                  <c:v>1198932.108</c:v>
                </c:pt>
                <c:pt idx="48">
                  <c:v>1207206.1620000002</c:v>
                </c:pt>
                <c:pt idx="49">
                  <c:v>1221475.0560000001</c:v>
                </c:pt>
                <c:pt idx="50">
                  <c:v>1253167.7219999998</c:v>
                </c:pt>
                <c:pt idx="51">
                  <c:v>1040809.4049999999</c:v>
                </c:pt>
                <c:pt idx="52">
                  <c:v>1045141.949</c:v>
                </c:pt>
              </c:numCache>
            </c:numRef>
          </c:val>
          <c:smooth val="0"/>
          <c:extLst>
            <c:ext xmlns:c16="http://schemas.microsoft.com/office/drawing/2014/chart" uri="{C3380CC4-5D6E-409C-BE32-E72D297353CC}">
              <c16:uniqueId val="{00000001-B216-4F97-BF97-BFF08A7E7345}"/>
            </c:ext>
          </c:extLst>
        </c:ser>
        <c:ser>
          <c:idx val="2"/>
          <c:order val="2"/>
          <c:tx>
            <c:strRef>
              <c:f>'Tåg - Train 2'!$K$6</c:f>
              <c:strCache>
                <c:ptCount val="1"/>
                <c:pt idx="0">
                  <c:v>2021</c:v>
                </c:pt>
              </c:strCache>
            </c:strRef>
          </c:tx>
          <c:spPr>
            <a:ln w="28575" cap="rnd">
              <a:solidFill>
                <a:schemeClr val="tx1"/>
              </a:solidFill>
              <a:round/>
            </a:ln>
            <a:effectLst/>
          </c:spPr>
          <c:marker>
            <c:symbol val="circle"/>
            <c:size val="5"/>
            <c:spPr>
              <a:solidFill>
                <a:schemeClr val="tx1"/>
              </a:solidFill>
              <a:ln w="9525">
                <a:solidFill>
                  <a:schemeClr val="tx1"/>
                </a:solidFill>
              </a:ln>
              <a:effectLst/>
            </c:spPr>
          </c:marker>
          <c:cat>
            <c:numRef>
              <c:f>'Tåg - Train 2'!$B$7:$B$59</c:f>
              <c:numCache>
                <c:formatCode>General</c:formatCode>
                <c:ptCount val="5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numCache>
            </c:numRef>
          </c:cat>
          <c:val>
            <c:numRef>
              <c:f>'Tåg - Train 2'!$K$7:$K$59</c:f>
              <c:numCache>
                <c:formatCode>#,##0</c:formatCode>
                <c:ptCount val="53"/>
                <c:pt idx="0">
                  <c:v>1118420.9949999999</c:v>
                </c:pt>
                <c:pt idx="1">
                  <c:v>1156633.8999999999</c:v>
                </c:pt>
                <c:pt idx="2">
                  <c:v>1152331.388</c:v>
                </c:pt>
                <c:pt idx="3">
                  <c:v>1166008.112</c:v>
                </c:pt>
                <c:pt idx="4">
                  <c:v>1150155.912</c:v>
                </c:pt>
                <c:pt idx="5">
                  <c:v>1124832.311</c:v>
                </c:pt>
                <c:pt idx="6">
                  <c:v>1127455.54</c:v>
                </c:pt>
                <c:pt idx="7">
                  <c:v>1164002.8190000001</c:v>
                </c:pt>
                <c:pt idx="8">
                  <c:v>1150484.446</c:v>
                </c:pt>
                <c:pt idx="9">
                  <c:v>1102202.399</c:v>
                </c:pt>
                <c:pt idx="10">
                  <c:v>1149155.4509999999</c:v>
                </c:pt>
                <c:pt idx="11">
                  <c:v>1148118.8229999999</c:v>
                </c:pt>
                <c:pt idx="12">
                  <c:v>1053213.32</c:v>
                </c:pt>
                <c:pt idx="13">
                  <c:v>1041384.684</c:v>
                </c:pt>
                <c:pt idx="14">
                  <c:v>1157155.9099999999</c:v>
                </c:pt>
                <c:pt idx="15">
                  <c:v>1141067.0450000002</c:v>
                </c:pt>
                <c:pt idx="16">
                  <c:v>1141953.8160000001</c:v>
                </c:pt>
              </c:numCache>
            </c:numRef>
          </c:val>
          <c:smooth val="0"/>
          <c:extLst>
            <c:ext xmlns:c16="http://schemas.microsoft.com/office/drawing/2014/chart" uri="{C3380CC4-5D6E-409C-BE32-E72D297353CC}">
              <c16:uniqueId val="{00000002-B216-4F97-BF97-BFF08A7E7345}"/>
            </c:ext>
          </c:extLst>
        </c:ser>
        <c:dLbls>
          <c:showLegendKey val="0"/>
          <c:showVal val="0"/>
          <c:showCatName val="0"/>
          <c:showSerName val="0"/>
          <c:showPercent val="0"/>
          <c:showBubbleSize val="0"/>
        </c:dLbls>
        <c:marker val="1"/>
        <c:smooth val="0"/>
        <c:axId val="1971505168"/>
        <c:axId val="1698707664"/>
      </c:lineChart>
      <c:catAx>
        <c:axId val="1971505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698707664"/>
        <c:crosses val="autoZero"/>
        <c:auto val="1"/>
        <c:lblAlgn val="ctr"/>
        <c:lblOffset val="100"/>
        <c:noMultiLvlLbl val="0"/>
      </c:catAx>
      <c:valAx>
        <c:axId val="16987076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971505168"/>
        <c:crosses val="autoZero"/>
        <c:crossBetween val="between"/>
        <c:dispUnits>
          <c:builtInUnit val="thousands"/>
          <c:dispUnitsLbl>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sv-SE"/>
                    <a:t>Tusentals tågkm</a:t>
                  </a:r>
                </a:p>
              </c:rich>
            </c:tx>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dispUnitsLbl>
        </c:dispUnits>
      </c:valAx>
      <c:spPr>
        <a:noFill/>
        <a:ln>
          <a:noFill/>
        </a:ln>
        <a:effectLst/>
      </c:spPr>
    </c:plotArea>
    <c:legend>
      <c:legendPos val="b"/>
      <c:layout>
        <c:manualLayout>
          <c:xMode val="edge"/>
          <c:yMode val="edge"/>
          <c:x val="0.63279999707576373"/>
          <c:y val="0.35879015128948144"/>
          <c:w val="0.13171974979718487"/>
          <c:h val="0.16283460401672034"/>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b="1"/>
              <a:t>Godståg / Freight trains</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8.400022778814363E-2"/>
          <c:y val="1.0151594687027757E-2"/>
          <c:w val="0.89759744729424762"/>
          <c:h val="0.93337373737373741"/>
        </c:manualLayout>
      </c:layout>
      <c:lineChart>
        <c:grouping val="standard"/>
        <c:varyColors val="0"/>
        <c:ser>
          <c:idx val="0"/>
          <c:order val="0"/>
          <c:tx>
            <c:strRef>
              <c:f>'Tåg - Train 3'!$D$5</c:f>
              <c:strCache>
                <c:ptCount val="1"/>
                <c:pt idx="0">
                  <c:v>2019</c:v>
                </c:pt>
              </c:strCache>
            </c:strRef>
          </c:tx>
          <c:spPr>
            <a:ln w="19050" cap="rnd">
              <a:solidFill>
                <a:schemeClr val="tx1">
                  <a:alpha val="75000"/>
                </a:schemeClr>
              </a:solidFill>
              <a:prstDash val="sysDash"/>
              <a:round/>
            </a:ln>
            <a:effectLst/>
          </c:spPr>
          <c:marker>
            <c:symbol val="circle"/>
            <c:size val="3"/>
            <c:spPr>
              <a:solidFill>
                <a:schemeClr val="tx1">
                  <a:alpha val="75000"/>
                </a:schemeClr>
              </a:solidFill>
              <a:ln w="9525">
                <a:solidFill>
                  <a:schemeClr val="tx1">
                    <a:alpha val="75000"/>
                  </a:schemeClr>
                </a:solidFill>
              </a:ln>
              <a:effectLst/>
            </c:spPr>
          </c:marker>
          <c:cat>
            <c:strRef>
              <c:f>'Tåg - Train 3'!$B$6:$B$56</c:f>
              <c:strCache>
                <c:ptCount val="50"/>
                <c:pt idx="2">
                  <c:v>Jan</c:v>
                </c:pt>
                <c:pt idx="6">
                  <c:v>Feb</c:v>
                </c:pt>
                <c:pt idx="11">
                  <c:v>Mar</c:v>
                </c:pt>
                <c:pt idx="15">
                  <c:v>Apr</c:v>
                </c:pt>
                <c:pt idx="19">
                  <c:v>Maj</c:v>
                </c:pt>
                <c:pt idx="24">
                  <c:v>Jun</c:v>
                </c:pt>
                <c:pt idx="28">
                  <c:v>Jul</c:v>
                </c:pt>
                <c:pt idx="32">
                  <c:v>Aug</c:v>
                </c:pt>
                <c:pt idx="37">
                  <c:v>Sep</c:v>
                </c:pt>
                <c:pt idx="41">
                  <c:v>Okt</c:v>
                </c:pt>
                <c:pt idx="45">
                  <c:v>Nov</c:v>
                </c:pt>
                <c:pt idx="49">
                  <c:v>Dec</c:v>
                </c:pt>
              </c:strCache>
            </c:strRef>
          </c:cat>
          <c:val>
            <c:numRef>
              <c:f>'Tåg - Train 3'!$D$6:$D$57</c:f>
              <c:numCache>
                <c:formatCode>#,##0</c:formatCode>
                <c:ptCount val="52"/>
                <c:pt idx="0">
                  <c:v>762260187</c:v>
                </c:pt>
                <c:pt idx="1">
                  <c:v>838187552</c:v>
                </c:pt>
                <c:pt idx="2">
                  <c:v>840446815</c:v>
                </c:pt>
                <c:pt idx="3">
                  <c:v>841935476</c:v>
                </c:pt>
                <c:pt idx="4">
                  <c:v>811529361</c:v>
                </c:pt>
                <c:pt idx="5">
                  <c:v>779935077</c:v>
                </c:pt>
                <c:pt idx="6">
                  <c:v>838732856</c:v>
                </c:pt>
                <c:pt idx="7">
                  <c:v>828780999</c:v>
                </c:pt>
                <c:pt idx="8">
                  <c:v>904144978</c:v>
                </c:pt>
                <c:pt idx="9">
                  <c:v>863118739</c:v>
                </c:pt>
                <c:pt idx="10">
                  <c:v>889778368</c:v>
                </c:pt>
                <c:pt idx="11">
                  <c:v>885746198</c:v>
                </c:pt>
                <c:pt idx="12">
                  <c:v>897157600</c:v>
                </c:pt>
                <c:pt idx="13">
                  <c:v>913803131</c:v>
                </c:pt>
                <c:pt idx="14">
                  <c:v>908492623</c:v>
                </c:pt>
                <c:pt idx="15">
                  <c:v>739263507</c:v>
                </c:pt>
                <c:pt idx="16">
                  <c:v>848448670</c:v>
                </c:pt>
                <c:pt idx="17">
                  <c:v>861994303</c:v>
                </c:pt>
                <c:pt idx="18">
                  <c:v>909412104</c:v>
                </c:pt>
                <c:pt idx="19">
                  <c:v>863957021</c:v>
                </c:pt>
                <c:pt idx="20">
                  <c:v>867358699</c:v>
                </c:pt>
                <c:pt idx="21">
                  <c:v>724289993</c:v>
                </c:pt>
                <c:pt idx="22">
                  <c:v>839466179</c:v>
                </c:pt>
                <c:pt idx="23">
                  <c:v>856778946</c:v>
                </c:pt>
                <c:pt idx="24">
                  <c:v>767442879</c:v>
                </c:pt>
                <c:pt idx="25">
                  <c:v>879901182</c:v>
                </c:pt>
                <c:pt idx="26">
                  <c:v>908083732</c:v>
                </c:pt>
                <c:pt idx="27">
                  <c:v>801099215</c:v>
                </c:pt>
                <c:pt idx="28">
                  <c:v>698655832</c:v>
                </c:pt>
                <c:pt idx="29">
                  <c:v>652893892</c:v>
                </c:pt>
                <c:pt idx="30">
                  <c:v>747744776</c:v>
                </c:pt>
                <c:pt idx="31">
                  <c:v>732181683</c:v>
                </c:pt>
                <c:pt idx="32">
                  <c:v>779086231</c:v>
                </c:pt>
                <c:pt idx="33">
                  <c:v>813280870</c:v>
                </c:pt>
                <c:pt idx="34">
                  <c:v>770811395</c:v>
                </c:pt>
                <c:pt idx="35">
                  <c:v>904145389</c:v>
                </c:pt>
                <c:pt idx="36">
                  <c:v>860051354</c:v>
                </c:pt>
                <c:pt idx="37">
                  <c:v>865473590</c:v>
                </c:pt>
                <c:pt idx="38">
                  <c:v>875351410</c:v>
                </c:pt>
                <c:pt idx="39">
                  <c:v>878225282</c:v>
                </c:pt>
                <c:pt idx="40">
                  <c:v>875583803</c:v>
                </c:pt>
                <c:pt idx="41">
                  <c:v>841658602</c:v>
                </c:pt>
                <c:pt idx="42">
                  <c:v>862810624</c:v>
                </c:pt>
                <c:pt idx="43">
                  <c:v>819510379</c:v>
                </c:pt>
                <c:pt idx="44">
                  <c:v>871792902</c:v>
                </c:pt>
                <c:pt idx="45">
                  <c:v>803817652</c:v>
                </c:pt>
                <c:pt idx="46">
                  <c:v>870938126</c:v>
                </c:pt>
                <c:pt idx="47">
                  <c:v>901697021</c:v>
                </c:pt>
                <c:pt idx="48">
                  <c:v>861403132</c:v>
                </c:pt>
                <c:pt idx="49">
                  <c:v>891137175</c:v>
                </c:pt>
                <c:pt idx="50">
                  <c:v>834234298</c:v>
                </c:pt>
                <c:pt idx="51">
                  <c:v>507045252</c:v>
                </c:pt>
              </c:numCache>
            </c:numRef>
          </c:val>
          <c:smooth val="0"/>
          <c:extLst>
            <c:ext xmlns:c16="http://schemas.microsoft.com/office/drawing/2014/chart" uri="{C3380CC4-5D6E-409C-BE32-E72D297353CC}">
              <c16:uniqueId val="{00000000-E233-4043-97D8-035F93B65D5F}"/>
            </c:ext>
          </c:extLst>
        </c:ser>
        <c:ser>
          <c:idx val="1"/>
          <c:order val="1"/>
          <c:tx>
            <c:strRef>
              <c:f>'Tåg - Train 3'!$E$5</c:f>
              <c:strCache>
                <c:ptCount val="1"/>
                <c:pt idx="0">
                  <c:v>2020</c:v>
                </c:pt>
              </c:strCache>
            </c:strRef>
          </c:tx>
          <c:spPr>
            <a:ln w="19050" cap="rnd">
              <a:solidFill>
                <a:srgbClr val="00B050">
                  <a:alpha val="75000"/>
                </a:srgbClr>
              </a:solidFill>
              <a:round/>
            </a:ln>
            <a:effectLst/>
          </c:spPr>
          <c:marker>
            <c:symbol val="circle"/>
            <c:size val="3"/>
            <c:spPr>
              <a:solidFill>
                <a:srgbClr val="92D050">
                  <a:alpha val="75000"/>
                </a:srgbClr>
              </a:solidFill>
              <a:ln w="9525">
                <a:solidFill>
                  <a:srgbClr val="92D050">
                    <a:alpha val="75000"/>
                  </a:srgbClr>
                </a:solidFill>
              </a:ln>
              <a:effectLst/>
            </c:spPr>
          </c:marker>
          <c:cat>
            <c:strRef>
              <c:f>'Tåg - Train 3'!$B$6:$B$56</c:f>
              <c:strCache>
                <c:ptCount val="50"/>
                <c:pt idx="2">
                  <c:v>Jan</c:v>
                </c:pt>
                <c:pt idx="6">
                  <c:v>Feb</c:v>
                </c:pt>
                <c:pt idx="11">
                  <c:v>Mar</c:v>
                </c:pt>
                <c:pt idx="15">
                  <c:v>Apr</c:v>
                </c:pt>
                <c:pt idx="19">
                  <c:v>Maj</c:v>
                </c:pt>
                <c:pt idx="24">
                  <c:v>Jun</c:v>
                </c:pt>
                <c:pt idx="28">
                  <c:v>Jul</c:v>
                </c:pt>
                <c:pt idx="32">
                  <c:v>Aug</c:v>
                </c:pt>
                <c:pt idx="37">
                  <c:v>Sep</c:v>
                </c:pt>
                <c:pt idx="41">
                  <c:v>Okt</c:v>
                </c:pt>
                <c:pt idx="45">
                  <c:v>Nov</c:v>
                </c:pt>
                <c:pt idx="49">
                  <c:v>Dec</c:v>
                </c:pt>
              </c:strCache>
            </c:strRef>
          </c:cat>
          <c:val>
            <c:numRef>
              <c:f>'Tåg - Train 3'!$E$6:$E$57</c:f>
              <c:numCache>
                <c:formatCode>#,##0</c:formatCode>
                <c:ptCount val="52"/>
                <c:pt idx="0">
                  <c:v>439031437</c:v>
                </c:pt>
                <c:pt idx="1">
                  <c:v>853288381</c:v>
                </c:pt>
                <c:pt idx="2">
                  <c:v>939574529</c:v>
                </c:pt>
                <c:pt idx="3">
                  <c:v>882753605</c:v>
                </c:pt>
                <c:pt idx="4">
                  <c:v>844113590</c:v>
                </c:pt>
                <c:pt idx="5">
                  <c:v>893506113</c:v>
                </c:pt>
                <c:pt idx="6">
                  <c:v>908242361</c:v>
                </c:pt>
                <c:pt idx="7">
                  <c:v>879143981</c:v>
                </c:pt>
                <c:pt idx="8">
                  <c:v>938491756</c:v>
                </c:pt>
                <c:pt idx="9">
                  <c:v>944418059</c:v>
                </c:pt>
                <c:pt idx="10">
                  <c:v>908849333</c:v>
                </c:pt>
                <c:pt idx="11">
                  <c:v>940105490</c:v>
                </c:pt>
                <c:pt idx="12">
                  <c:v>896481386</c:v>
                </c:pt>
                <c:pt idx="13">
                  <c:v>893114643</c:v>
                </c:pt>
                <c:pt idx="14">
                  <c:v>731672768</c:v>
                </c:pt>
                <c:pt idx="15">
                  <c:v>790653547</c:v>
                </c:pt>
                <c:pt idx="16">
                  <c:v>844215175</c:v>
                </c:pt>
                <c:pt idx="17">
                  <c:v>743673698</c:v>
                </c:pt>
                <c:pt idx="18">
                  <c:v>903882260</c:v>
                </c:pt>
                <c:pt idx="19">
                  <c:v>809831179</c:v>
                </c:pt>
                <c:pt idx="20">
                  <c:v>783875394</c:v>
                </c:pt>
                <c:pt idx="21">
                  <c:v>794051442</c:v>
                </c:pt>
                <c:pt idx="22">
                  <c:v>760498294</c:v>
                </c:pt>
                <c:pt idx="23">
                  <c:v>757692434</c:v>
                </c:pt>
                <c:pt idx="24">
                  <c:v>682607333</c:v>
                </c:pt>
                <c:pt idx="25">
                  <c:v>856583130</c:v>
                </c:pt>
                <c:pt idx="26">
                  <c:v>867756788</c:v>
                </c:pt>
                <c:pt idx="27">
                  <c:v>795993318</c:v>
                </c:pt>
                <c:pt idx="28">
                  <c:v>699232951</c:v>
                </c:pt>
                <c:pt idx="29">
                  <c:v>657193937</c:v>
                </c:pt>
                <c:pt idx="30">
                  <c:v>720249333</c:v>
                </c:pt>
                <c:pt idx="31">
                  <c:v>766524573</c:v>
                </c:pt>
                <c:pt idx="32">
                  <c:v>852496070</c:v>
                </c:pt>
                <c:pt idx="33">
                  <c:v>831392039</c:v>
                </c:pt>
                <c:pt idx="34">
                  <c:v>828405542</c:v>
                </c:pt>
                <c:pt idx="35">
                  <c:v>883893676</c:v>
                </c:pt>
                <c:pt idx="36">
                  <c:v>912853744</c:v>
                </c:pt>
                <c:pt idx="37">
                  <c:v>908172359</c:v>
                </c:pt>
                <c:pt idx="38">
                  <c:v>883140013</c:v>
                </c:pt>
                <c:pt idx="39">
                  <c:v>903012936</c:v>
                </c:pt>
                <c:pt idx="40">
                  <c:v>923473972</c:v>
                </c:pt>
                <c:pt idx="41">
                  <c:v>885928966</c:v>
                </c:pt>
                <c:pt idx="42">
                  <c:v>861103319</c:v>
                </c:pt>
                <c:pt idx="43">
                  <c:v>848734351</c:v>
                </c:pt>
                <c:pt idx="44">
                  <c:v>896231057</c:v>
                </c:pt>
                <c:pt idx="45">
                  <c:v>904699620</c:v>
                </c:pt>
                <c:pt idx="46">
                  <c:v>929750042</c:v>
                </c:pt>
                <c:pt idx="47">
                  <c:v>929559662</c:v>
                </c:pt>
                <c:pt idx="48">
                  <c:v>942124668</c:v>
                </c:pt>
                <c:pt idx="49">
                  <c:v>959408473</c:v>
                </c:pt>
                <c:pt idx="50">
                  <c:v>901548846</c:v>
                </c:pt>
                <c:pt idx="51">
                  <c:v>643450671</c:v>
                </c:pt>
              </c:numCache>
            </c:numRef>
          </c:val>
          <c:smooth val="0"/>
          <c:extLst>
            <c:ext xmlns:c16="http://schemas.microsoft.com/office/drawing/2014/chart" uri="{C3380CC4-5D6E-409C-BE32-E72D297353CC}">
              <c16:uniqueId val="{00000001-E233-4043-97D8-035F93B65D5F}"/>
            </c:ext>
          </c:extLst>
        </c:ser>
        <c:ser>
          <c:idx val="2"/>
          <c:order val="2"/>
          <c:tx>
            <c:strRef>
              <c:f>'Tåg - Train 3'!$F$5</c:f>
              <c:strCache>
                <c:ptCount val="1"/>
                <c:pt idx="0">
                  <c:v>2021</c:v>
                </c:pt>
              </c:strCache>
            </c:strRef>
          </c:tx>
          <c:spPr>
            <a:ln w="19050" cap="rnd">
              <a:solidFill>
                <a:schemeClr val="bg1">
                  <a:lumMod val="50000"/>
                </a:schemeClr>
              </a:solidFill>
              <a:round/>
            </a:ln>
            <a:effectLst/>
          </c:spPr>
          <c:marker>
            <c:symbol val="circle"/>
            <c:size val="5"/>
            <c:spPr>
              <a:solidFill>
                <a:sysClr val="window" lastClr="FFFFFF"/>
              </a:solidFill>
              <a:ln w="9525">
                <a:solidFill>
                  <a:schemeClr val="bg1">
                    <a:lumMod val="50000"/>
                  </a:schemeClr>
                </a:solidFill>
              </a:ln>
              <a:effectLst/>
            </c:spPr>
          </c:marker>
          <c:val>
            <c:numRef>
              <c:f>'Tåg - Train 3'!$F$6:$F$58</c:f>
              <c:numCache>
                <c:formatCode>#,##0</c:formatCode>
                <c:ptCount val="53"/>
                <c:pt idx="0">
                  <c:v>820599700</c:v>
                </c:pt>
                <c:pt idx="1">
                  <c:v>765916011</c:v>
                </c:pt>
                <c:pt idx="2">
                  <c:v>804457756</c:v>
                </c:pt>
                <c:pt idx="3">
                  <c:v>896399398</c:v>
                </c:pt>
                <c:pt idx="4">
                  <c:v>878057585</c:v>
                </c:pt>
                <c:pt idx="5">
                  <c:v>860970675</c:v>
                </c:pt>
                <c:pt idx="6">
                  <c:v>912756169</c:v>
                </c:pt>
                <c:pt idx="7">
                  <c:v>919932599</c:v>
                </c:pt>
                <c:pt idx="8">
                  <c:v>941147792</c:v>
                </c:pt>
                <c:pt idx="9">
                  <c:v>938482607</c:v>
                </c:pt>
                <c:pt idx="10">
                  <c:v>907423924</c:v>
                </c:pt>
                <c:pt idx="11">
                  <c:v>936049655</c:v>
                </c:pt>
                <c:pt idx="12">
                  <c:v>741134179</c:v>
                </c:pt>
                <c:pt idx="13">
                  <c:v>860571382</c:v>
                </c:pt>
                <c:pt idx="14">
                  <c:v>941858955</c:v>
                </c:pt>
                <c:pt idx="15">
                  <c:v>930180353</c:v>
                </c:pt>
                <c:pt idx="16">
                  <c:v>934241638</c:v>
                </c:pt>
              </c:numCache>
            </c:numRef>
          </c:val>
          <c:smooth val="0"/>
          <c:extLst>
            <c:ext xmlns:c16="http://schemas.microsoft.com/office/drawing/2014/chart" uri="{C3380CC4-5D6E-409C-BE32-E72D297353CC}">
              <c16:uniqueId val="{00000000-55FA-496E-8189-30E4AB167FEE}"/>
            </c:ext>
          </c:extLst>
        </c:ser>
        <c:dLbls>
          <c:showLegendKey val="0"/>
          <c:showVal val="0"/>
          <c:showCatName val="0"/>
          <c:showSerName val="0"/>
          <c:showPercent val="0"/>
          <c:showBubbleSize val="0"/>
        </c:dLbls>
        <c:marker val="1"/>
        <c:smooth val="0"/>
        <c:axId val="647715648"/>
        <c:axId val="647708432"/>
      </c:lineChart>
      <c:catAx>
        <c:axId val="64771564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647708432"/>
        <c:crosses val="autoZero"/>
        <c:auto val="1"/>
        <c:lblAlgn val="ctr"/>
        <c:lblOffset val="100"/>
        <c:tickLblSkip val="1"/>
        <c:noMultiLvlLbl val="0"/>
      </c:catAx>
      <c:valAx>
        <c:axId val="647708432"/>
        <c:scaling>
          <c:orientation val="minMax"/>
          <c:max val="10000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Miljontals bruttotonkm</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647715648"/>
        <c:crosses val="autoZero"/>
        <c:crossBetween val="between"/>
        <c:dispUnits>
          <c:builtInUnit val="millions"/>
        </c:dispUnits>
      </c:valAx>
      <c:spPr>
        <a:noFill/>
        <a:ln>
          <a:noFill/>
        </a:ln>
        <a:effectLst/>
      </c:spPr>
    </c:plotArea>
    <c:legend>
      <c:legendPos val="b"/>
      <c:layout>
        <c:manualLayout>
          <c:xMode val="edge"/>
          <c:yMode val="edge"/>
          <c:x val="0.75642213473315834"/>
          <c:y val="0.42187445319335082"/>
          <c:w val="9.8849614054567533E-2"/>
          <c:h val="0.16075484037682478"/>
        </c:manualLayout>
      </c:layout>
      <c:overlay val="1"/>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5114701295539616E-2"/>
          <c:y val="3.1388961548522103E-2"/>
          <c:w val="0.79640755264940932"/>
          <c:h val="0.83174604690433862"/>
        </c:manualLayout>
      </c:layout>
      <c:lineChart>
        <c:grouping val="standard"/>
        <c:varyColors val="0"/>
        <c:ser>
          <c:idx val="0"/>
          <c:order val="0"/>
          <c:tx>
            <c:strRef>
              <c:f>'Sjöfart - Maritime 1'!$D$4</c:f>
              <c:strCache>
                <c:ptCount val="1"/>
                <c:pt idx="0">
                  <c:v>2019</c:v>
                </c:pt>
              </c:strCache>
            </c:strRef>
          </c:tx>
          <c:spPr>
            <a:ln w="15875" cap="rnd">
              <a:solidFill>
                <a:sysClr val="windowText" lastClr="000000">
                  <a:alpha val="75000"/>
                </a:sysClr>
              </a:solidFill>
              <a:prstDash val="sysDash"/>
              <a:round/>
            </a:ln>
            <a:effectLst/>
          </c:spPr>
          <c:marker>
            <c:symbol val="circle"/>
            <c:size val="3"/>
            <c:spPr>
              <a:solidFill>
                <a:sysClr val="windowText" lastClr="000000">
                  <a:alpha val="75000"/>
                </a:sysClr>
              </a:solidFill>
              <a:ln w="9525">
                <a:noFill/>
              </a:ln>
              <a:effectLst/>
            </c:spPr>
          </c:marker>
          <c:cat>
            <c:strRef>
              <c:f>'Sjöfart - Maritime 1'!$A$5:$A$44</c:f>
              <c:strCache>
                <c:ptCount val="40"/>
                <c:pt idx="1">
                  <c:v>Mars </c:v>
                </c:pt>
                <c:pt idx="5">
                  <c:v>April</c:v>
                </c:pt>
                <c:pt idx="9">
                  <c:v>Maj</c:v>
                </c:pt>
                <c:pt idx="14">
                  <c:v>Jun</c:v>
                </c:pt>
                <c:pt idx="18">
                  <c:v>Juli</c:v>
                </c:pt>
                <c:pt idx="22">
                  <c:v>Aug</c:v>
                </c:pt>
                <c:pt idx="27">
                  <c:v>Sept</c:v>
                </c:pt>
                <c:pt idx="31">
                  <c:v>Okt</c:v>
                </c:pt>
                <c:pt idx="35">
                  <c:v>Nov</c:v>
                </c:pt>
                <c:pt idx="39">
                  <c:v>Dec</c:v>
                </c:pt>
              </c:strCache>
            </c:strRef>
          </c:cat>
          <c:val>
            <c:numRef>
              <c:f>'Sjöfart - Maritime 1'!$D$5:$D$44</c:f>
              <c:numCache>
                <c:formatCode>General</c:formatCode>
                <c:ptCount val="40"/>
                <c:pt idx="0">
                  <c:v>410</c:v>
                </c:pt>
                <c:pt idx="1">
                  <c:v>462</c:v>
                </c:pt>
                <c:pt idx="2">
                  <c:v>446</c:v>
                </c:pt>
                <c:pt idx="3">
                  <c:v>463</c:v>
                </c:pt>
                <c:pt idx="4">
                  <c:v>463</c:v>
                </c:pt>
                <c:pt idx="5">
                  <c:v>467</c:v>
                </c:pt>
                <c:pt idx="6">
                  <c:v>414</c:v>
                </c:pt>
                <c:pt idx="7">
                  <c:v>414</c:v>
                </c:pt>
                <c:pt idx="8">
                  <c:v>440</c:v>
                </c:pt>
                <c:pt idx="9">
                  <c:v>424</c:v>
                </c:pt>
                <c:pt idx="10">
                  <c:v>457</c:v>
                </c:pt>
                <c:pt idx="11">
                  <c:v>448</c:v>
                </c:pt>
                <c:pt idx="12">
                  <c:v>420</c:v>
                </c:pt>
                <c:pt idx="13">
                  <c:v>458</c:v>
                </c:pt>
                <c:pt idx="14">
                  <c:v>427</c:v>
                </c:pt>
                <c:pt idx="15">
                  <c:v>425</c:v>
                </c:pt>
                <c:pt idx="16">
                  <c:v>435</c:v>
                </c:pt>
                <c:pt idx="17">
                  <c:v>506</c:v>
                </c:pt>
                <c:pt idx="18">
                  <c:v>441</c:v>
                </c:pt>
                <c:pt idx="19">
                  <c:v>435</c:v>
                </c:pt>
                <c:pt idx="20">
                  <c:v>433</c:v>
                </c:pt>
                <c:pt idx="21">
                  <c:v>439</c:v>
                </c:pt>
                <c:pt idx="22">
                  <c:v>446</c:v>
                </c:pt>
                <c:pt idx="23">
                  <c:v>456</c:v>
                </c:pt>
                <c:pt idx="24">
                  <c:v>456</c:v>
                </c:pt>
                <c:pt idx="25">
                  <c:v>429</c:v>
                </c:pt>
                <c:pt idx="26">
                  <c:v>405</c:v>
                </c:pt>
                <c:pt idx="27">
                  <c:v>394</c:v>
                </c:pt>
                <c:pt idx="28">
                  <c:v>413</c:v>
                </c:pt>
                <c:pt idx="29">
                  <c:v>398</c:v>
                </c:pt>
                <c:pt idx="30">
                  <c:v>390</c:v>
                </c:pt>
                <c:pt idx="31">
                  <c:v>375</c:v>
                </c:pt>
                <c:pt idx="32">
                  <c:v>416</c:v>
                </c:pt>
                <c:pt idx="33">
                  <c:v>412</c:v>
                </c:pt>
                <c:pt idx="34">
                  <c:v>386</c:v>
                </c:pt>
                <c:pt idx="35">
                  <c:v>398</c:v>
                </c:pt>
                <c:pt idx="36">
                  <c:v>407</c:v>
                </c:pt>
                <c:pt idx="37">
                  <c:v>442</c:v>
                </c:pt>
                <c:pt idx="38">
                  <c:v>398</c:v>
                </c:pt>
                <c:pt idx="39">
                  <c:v>452</c:v>
                </c:pt>
              </c:numCache>
            </c:numRef>
          </c:val>
          <c:smooth val="0"/>
          <c:extLst>
            <c:ext xmlns:c16="http://schemas.microsoft.com/office/drawing/2014/chart" uri="{C3380CC4-5D6E-409C-BE32-E72D297353CC}">
              <c16:uniqueId val="{00000000-F5CE-4EEA-8C7B-A6BA89DF8F4E}"/>
            </c:ext>
          </c:extLst>
        </c:ser>
        <c:ser>
          <c:idx val="1"/>
          <c:order val="1"/>
          <c:tx>
            <c:strRef>
              <c:f>'Sjöfart - Maritime 1'!$E$4</c:f>
              <c:strCache>
                <c:ptCount val="1"/>
                <c:pt idx="0">
                  <c:v>2020</c:v>
                </c:pt>
              </c:strCache>
            </c:strRef>
          </c:tx>
          <c:spPr>
            <a:ln w="15875" cap="rnd">
              <a:solidFill>
                <a:srgbClr val="92D050">
                  <a:alpha val="75000"/>
                </a:srgbClr>
              </a:solidFill>
              <a:round/>
            </a:ln>
            <a:effectLst/>
          </c:spPr>
          <c:marker>
            <c:symbol val="circle"/>
            <c:size val="3"/>
            <c:spPr>
              <a:solidFill>
                <a:srgbClr val="70AD47">
                  <a:alpha val="75000"/>
                </a:srgbClr>
              </a:solidFill>
              <a:ln w="9525">
                <a:noFill/>
              </a:ln>
              <a:effectLst/>
            </c:spPr>
          </c:marker>
          <c:cat>
            <c:strRef>
              <c:f>'Sjöfart - Maritime 1'!$A$5:$A$44</c:f>
              <c:strCache>
                <c:ptCount val="40"/>
                <c:pt idx="1">
                  <c:v>Mars </c:v>
                </c:pt>
                <c:pt idx="5">
                  <c:v>April</c:v>
                </c:pt>
                <c:pt idx="9">
                  <c:v>Maj</c:v>
                </c:pt>
                <c:pt idx="14">
                  <c:v>Jun</c:v>
                </c:pt>
                <c:pt idx="18">
                  <c:v>Juli</c:v>
                </c:pt>
                <c:pt idx="22">
                  <c:v>Aug</c:v>
                </c:pt>
                <c:pt idx="27">
                  <c:v>Sept</c:v>
                </c:pt>
                <c:pt idx="31">
                  <c:v>Okt</c:v>
                </c:pt>
                <c:pt idx="35">
                  <c:v>Nov</c:v>
                </c:pt>
                <c:pt idx="39">
                  <c:v>Dec</c:v>
                </c:pt>
              </c:strCache>
            </c:strRef>
          </c:cat>
          <c:val>
            <c:numRef>
              <c:f>'Sjöfart - Maritime 1'!$E$5:$E$44</c:f>
              <c:numCache>
                <c:formatCode>General</c:formatCode>
                <c:ptCount val="40"/>
                <c:pt idx="0">
                  <c:v>391</c:v>
                </c:pt>
                <c:pt idx="1">
                  <c:v>405</c:v>
                </c:pt>
                <c:pt idx="2">
                  <c:v>448</c:v>
                </c:pt>
                <c:pt idx="3">
                  <c:v>409</c:v>
                </c:pt>
                <c:pt idx="4">
                  <c:v>375</c:v>
                </c:pt>
                <c:pt idx="5">
                  <c:v>342</c:v>
                </c:pt>
                <c:pt idx="6">
                  <c:v>368</c:v>
                </c:pt>
                <c:pt idx="7">
                  <c:v>312</c:v>
                </c:pt>
                <c:pt idx="8">
                  <c:v>355</c:v>
                </c:pt>
                <c:pt idx="9">
                  <c:v>398</c:v>
                </c:pt>
                <c:pt idx="10">
                  <c:v>352</c:v>
                </c:pt>
                <c:pt idx="11">
                  <c:v>328</c:v>
                </c:pt>
                <c:pt idx="12">
                  <c:v>330</c:v>
                </c:pt>
                <c:pt idx="13">
                  <c:v>386</c:v>
                </c:pt>
                <c:pt idx="14">
                  <c:v>339</c:v>
                </c:pt>
                <c:pt idx="15">
                  <c:v>377</c:v>
                </c:pt>
                <c:pt idx="16">
                  <c:v>342</c:v>
                </c:pt>
                <c:pt idx="17">
                  <c:v>359</c:v>
                </c:pt>
                <c:pt idx="18">
                  <c:v>342</c:v>
                </c:pt>
                <c:pt idx="19">
                  <c:v>325</c:v>
                </c:pt>
                <c:pt idx="20">
                  <c:v>379</c:v>
                </c:pt>
                <c:pt idx="21">
                  <c:v>375</c:v>
                </c:pt>
                <c:pt idx="22">
                  <c:v>348</c:v>
                </c:pt>
                <c:pt idx="23">
                  <c:v>353</c:v>
                </c:pt>
                <c:pt idx="24">
                  <c:v>355</c:v>
                </c:pt>
                <c:pt idx="25">
                  <c:v>354</c:v>
                </c:pt>
                <c:pt idx="26">
                  <c:v>341</c:v>
                </c:pt>
                <c:pt idx="27">
                  <c:v>378</c:v>
                </c:pt>
                <c:pt idx="28">
                  <c:v>401</c:v>
                </c:pt>
                <c:pt idx="29">
                  <c:v>388</c:v>
                </c:pt>
                <c:pt idx="30">
                  <c:v>350</c:v>
                </c:pt>
                <c:pt idx="31">
                  <c:v>361</c:v>
                </c:pt>
                <c:pt idx="32">
                  <c:v>379</c:v>
                </c:pt>
                <c:pt idx="33">
                  <c:v>356</c:v>
                </c:pt>
                <c:pt idx="34">
                  <c:v>325</c:v>
                </c:pt>
                <c:pt idx="35">
                  <c:v>339</c:v>
                </c:pt>
                <c:pt idx="36">
                  <c:v>346</c:v>
                </c:pt>
                <c:pt idx="37">
                  <c:v>351</c:v>
                </c:pt>
                <c:pt idx="38">
                  <c:v>382</c:v>
                </c:pt>
                <c:pt idx="39">
                  <c:v>408</c:v>
                </c:pt>
              </c:numCache>
            </c:numRef>
          </c:val>
          <c:smooth val="0"/>
          <c:extLst>
            <c:ext xmlns:c16="http://schemas.microsoft.com/office/drawing/2014/chart" uri="{C3380CC4-5D6E-409C-BE32-E72D297353CC}">
              <c16:uniqueId val="{00000001-F5CE-4EEA-8C7B-A6BA89DF8F4E}"/>
            </c:ext>
          </c:extLst>
        </c:ser>
        <c:dLbls>
          <c:showLegendKey val="0"/>
          <c:showVal val="0"/>
          <c:showCatName val="0"/>
          <c:showSerName val="0"/>
          <c:showPercent val="0"/>
          <c:showBubbleSize val="0"/>
        </c:dLbls>
        <c:marker val="1"/>
        <c:smooth val="0"/>
        <c:axId val="935370144"/>
        <c:axId val="935370800"/>
      </c:lineChart>
      <c:catAx>
        <c:axId val="935370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935370800"/>
        <c:crosses val="autoZero"/>
        <c:auto val="1"/>
        <c:lblAlgn val="ctr"/>
        <c:lblOffset val="100"/>
        <c:noMultiLvlLbl val="0"/>
      </c:catAx>
      <c:valAx>
        <c:axId val="9353708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Antal anlöp</a:t>
                </a:r>
              </a:p>
            </c:rich>
          </c:tx>
          <c:layout>
            <c:manualLayout>
              <c:xMode val="edge"/>
              <c:yMode val="edge"/>
              <c:x val="1.2851357964816126E-3"/>
              <c:y val="0.39646771477280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93537014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solidFill>
                <a:schemeClr val="tx1">
                  <a:lumMod val="50000"/>
                  <a:lumOff val="50000"/>
                </a:schemeClr>
              </a:solidFill>
            </a:ln>
            <a:effectLst/>
          </c:spPr>
          <c:invertIfNegative val="0"/>
          <c:dPt>
            <c:idx val="0"/>
            <c:invertIfNegative val="0"/>
            <c:bubble3D val="0"/>
            <c:spPr>
              <a:solidFill>
                <a:schemeClr val="bg1">
                  <a:lumMod val="50000"/>
                </a:schemeClr>
              </a:solidFill>
              <a:ln>
                <a:solidFill>
                  <a:schemeClr val="tx1">
                    <a:lumMod val="50000"/>
                    <a:lumOff val="50000"/>
                  </a:schemeClr>
                </a:solidFill>
              </a:ln>
              <a:effectLst/>
            </c:spPr>
            <c:extLst>
              <c:ext xmlns:c16="http://schemas.microsoft.com/office/drawing/2014/chart" uri="{C3380CC4-5D6E-409C-BE32-E72D297353CC}">
                <c16:uniqueId val="{00000001-7424-4BD2-8B5B-58AFF6B456EF}"/>
              </c:ext>
            </c:extLst>
          </c:dPt>
          <c:dPt>
            <c:idx val="1"/>
            <c:invertIfNegative val="0"/>
            <c:bubble3D val="0"/>
            <c:spPr>
              <a:solidFill>
                <a:srgbClr val="92D050"/>
              </a:solidFill>
              <a:ln>
                <a:solidFill>
                  <a:schemeClr val="tx1">
                    <a:lumMod val="50000"/>
                    <a:lumOff val="50000"/>
                  </a:schemeClr>
                </a:solidFill>
              </a:ln>
              <a:effectLst/>
            </c:spPr>
            <c:extLst>
              <c:ext xmlns:c16="http://schemas.microsoft.com/office/drawing/2014/chart" uri="{C3380CC4-5D6E-409C-BE32-E72D297353CC}">
                <c16:uniqueId val="{00000003-7424-4BD2-8B5B-58AFF6B456EF}"/>
              </c:ext>
            </c:extLst>
          </c:dPt>
          <c:dPt>
            <c:idx val="2"/>
            <c:invertIfNegative val="0"/>
            <c:bubble3D val="0"/>
            <c:spPr>
              <a:solidFill>
                <a:schemeClr val="bg1">
                  <a:lumMod val="50000"/>
                </a:schemeClr>
              </a:solidFill>
              <a:ln>
                <a:solidFill>
                  <a:schemeClr val="tx1">
                    <a:lumMod val="50000"/>
                    <a:lumOff val="50000"/>
                  </a:schemeClr>
                </a:solidFill>
              </a:ln>
              <a:effectLst/>
            </c:spPr>
            <c:extLst>
              <c:ext xmlns:c16="http://schemas.microsoft.com/office/drawing/2014/chart" uri="{C3380CC4-5D6E-409C-BE32-E72D297353CC}">
                <c16:uniqueId val="{00000005-7424-4BD2-8B5B-58AFF6B456EF}"/>
              </c:ext>
            </c:extLst>
          </c:dPt>
          <c:dPt>
            <c:idx val="3"/>
            <c:invertIfNegative val="0"/>
            <c:bubble3D val="0"/>
            <c:spPr>
              <a:solidFill>
                <a:srgbClr val="92D050"/>
              </a:solidFill>
              <a:ln>
                <a:solidFill>
                  <a:schemeClr val="tx1">
                    <a:lumMod val="50000"/>
                    <a:lumOff val="50000"/>
                  </a:schemeClr>
                </a:solidFill>
              </a:ln>
              <a:effectLst/>
            </c:spPr>
            <c:extLst>
              <c:ext xmlns:c16="http://schemas.microsoft.com/office/drawing/2014/chart" uri="{C3380CC4-5D6E-409C-BE32-E72D297353CC}">
                <c16:uniqueId val="{00000007-7424-4BD2-8B5B-58AFF6B456EF}"/>
              </c:ext>
            </c:extLst>
          </c:dPt>
          <c:dPt>
            <c:idx val="4"/>
            <c:invertIfNegative val="0"/>
            <c:bubble3D val="0"/>
            <c:spPr>
              <a:solidFill>
                <a:schemeClr val="bg1">
                  <a:lumMod val="50000"/>
                </a:schemeClr>
              </a:solidFill>
              <a:ln>
                <a:solidFill>
                  <a:schemeClr val="tx1">
                    <a:lumMod val="50000"/>
                    <a:lumOff val="50000"/>
                  </a:schemeClr>
                </a:solidFill>
              </a:ln>
              <a:effectLst/>
            </c:spPr>
            <c:extLst>
              <c:ext xmlns:c16="http://schemas.microsoft.com/office/drawing/2014/chart" uri="{C3380CC4-5D6E-409C-BE32-E72D297353CC}">
                <c16:uniqueId val="{00000009-7424-4BD2-8B5B-58AFF6B456EF}"/>
              </c:ext>
            </c:extLst>
          </c:dPt>
          <c:dPt>
            <c:idx val="5"/>
            <c:invertIfNegative val="0"/>
            <c:bubble3D val="0"/>
            <c:spPr>
              <a:solidFill>
                <a:srgbClr val="92D050"/>
              </a:solidFill>
              <a:ln>
                <a:solidFill>
                  <a:schemeClr val="tx1">
                    <a:lumMod val="50000"/>
                    <a:lumOff val="50000"/>
                  </a:schemeClr>
                </a:solidFill>
              </a:ln>
              <a:effectLst/>
            </c:spPr>
            <c:extLst>
              <c:ext xmlns:c16="http://schemas.microsoft.com/office/drawing/2014/chart" uri="{C3380CC4-5D6E-409C-BE32-E72D297353CC}">
                <c16:uniqueId val="{0000000B-7424-4BD2-8B5B-58AFF6B456EF}"/>
              </c:ext>
            </c:extLst>
          </c:dPt>
          <c:dPt>
            <c:idx val="6"/>
            <c:invertIfNegative val="0"/>
            <c:bubble3D val="0"/>
            <c:spPr>
              <a:solidFill>
                <a:schemeClr val="tx1">
                  <a:lumMod val="50000"/>
                  <a:lumOff val="50000"/>
                </a:schemeClr>
              </a:solidFill>
              <a:ln>
                <a:solidFill>
                  <a:schemeClr val="tx1">
                    <a:lumMod val="50000"/>
                    <a:lumOff val="50000"/>
                  </a:schemeClr>
                </a:solidFill>
              </a:ln>
              <a:effectLst/>
            </c:spPr>
            <c:extLst>
              <c:ext xmlns:c16="http://schemas.microsoft.com/office/drawing/2014/chart" uri="{C3380CC4-5D6E-409C-BE32-E72D297353CC}">
                <c16:uniqueId val="{0000000C-B234-40A7-A48A-B20DA816E48B}"/>
              </c:ext>
            </c:extLst>
          </c:dPt>
          <c:dPt>
            <c:idx val="7"/>
            <c:invertIfNegative val="0"/>
            <c:bubble3D val="0"/>
            <c:spPr>
              <a:solidFill>
                <a:srgbClr val="92D050"/>
              </a:solidFill>
              <a:ln>
                <a:solidFill>
                  <a:schemeClr val="tx1">
                    <a:lumMod val="50000"/>
                    <a:lumOff val="50000"/>
                  </a:schemeClr>
                </a:solidFill>
              </a:ln>
              <a:effectLst/>
            </c:spPr>
            <c:extLst>
              <c:ext xmlns:c16="http://schemas.microsoft.com/office/drawing/2014/chart" uri="{C3380CC4-5D6E-409C-BE32-E72D297353CC}">
                <c16:uniqueId val="{0000000D-B234-40A7-A48A-B20DA816E48B}"/>
              </c:ext>
            </c:extLst>
          </c:dPt>
          <c:cat>
            <c:multiLvlStrRef>
              <c:f>'Sjöfart - Maritime 2'!$D$3:$K$4</c:f>
              <c:multiLvlStrCache>
                <c:ptCount val="8"/>
                <c:lvl>
                  <c:pt idx="0">
                    <c:v>Q1</c:v>
                  </c:pt>
                  <c:pt idx="1">
                    <c:v>Q1</c:v>
                  </c:pt>
                  <c:pt idx="2">
                    <c:v>Q2</c:v>
                  </c:pt>
                  <c:pt idx="3">
                    <c:v>Q2</c:v>
                  </c:pt>
                  <c:pt idx="4">
                    <c:v>Q3</c:v>
                  </c:pt>
                  <c:pt idx="5">
                    <c:v>Q3</c:v>
                  </c:pt>
                  <c:pt idx="6">
                    <c:v>Q4</c:v>
                  </c:pt>
                  <c:pt idx="7">
                    <c:v>Q4</c:v>
                  </c:pt>
                </c:lvl>
                <c:lvl>
                  <c:pt idx="0">
                    <c:v>2019</c:v>
                  </c:pt>
                  <c:pt idx="1">
                    <c:v>2020</c:v>
                  </c:pt>
                  <c:pt idx="2">
                    <c:v>2019</c:v>
                  </c:pt>
                  <c:pt idx="3">
                    <c:v>2020</c:v>
                  </c:pt>
                  <c:pt idx="4">
                    <c:v>2019</c:v>
                  </c:pt>
                  <c:pt idx="5">
                    <c:v>2020</c:v>
                  </c:pt>
                  <c:pt idx="6">
                    <c:v>2019</c:v>
                  </c:pt>
                  <c:pt idx="7">
                    <c:v>2020</c:v>
                  </c:pt>
                </c:lvl>
              </c:multiLvlStrCache>
            </c:multiLvlStrRef>
          </c:cat>
          <c:val>
            <c:numRef>
              <c:f>'Sjöfart - Maritime 2'!$D$5:$K$5</c:f>
              <c:numCache>
                <c:formatCode>#,##0</c:formatCode>
                <c:ptCount val="8"/>
                <c:pt idx="0">
                  <c:v>20010</c:v>
                </c:pt>
                <c:pt idx="1">
                  <c:v>18151</c:v>
                </c:pt>
                <c:pt idx="2">
                  <c:v>20721</c:v>
                </c:pt>
                <c:pt idx="3">
                  <c:v>15308</c:v>
                </c:pt>
                <c:pt idx="4">
                  <c:v>21919</c:v>
                </c:pt>
                <c:pt idx="5">
                  <c:v>18030</c:v>
                </c:pt>
                <c:pt idx="6">
                  <c:v>19345</c:v>
                </c:pt>
                <c:pt idx="7">
                  <c:v>16425</c:v>
                </c:pt>
              </c:numCache>
            </c:numRef>
          </c:val>
          <c:extLst>
            <c:ext xmlns:c16="http://schemas.microsoft.com/office/drawing/2014/chart" uri="{C3380CC4-5D6E-409C-BE32-E72D297353CC}">
              <c16:uniqueId val="{0000000C-7424-4BD2-8B5B-58AFF6B456EF}"/>
            </c:ext>
          </c:extLst>
        </c:ser>
        <c:dLbls>
          <c:showLegendKey val="0"/>
          <c:showVal val="0"/>
          <c:showCatName val="0"/>
          <c:showSerName val="0"/>
          <c:showPercent val="0"/>
          <c:showBubbleSize val="0"/>
        </c:dLbls>
        <c:gapWidth val="103"/>
        <c:overlap val="-66"/>
        <c:axId val="956148751"/>
        <c:axId val="881659695"/>
      </c:barChart>
      <c:catAx>
        <c:axId val="9561487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crossAx val="881659695"/>
        <c:crosses val="autoZero"/>
        <c:auto val="1"/>
        <c:lblAlgn val="ctr"/>
        <c:lblOffset val="100"/>
        <c:noMultiLvlLbl val="0"/>
      </c:catAx>
      <c:valAx>
        <c:axId val="88165969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Antal fartyg</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crossAx val="9561487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defRPr>
      </a:pPr>
      <a:endParaRPr lang="sv-SE"/>
    </a:p>
  </c:txPr>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'Sjöfart - Maritime 2'!$B$6</c:f>
              <c:strCache>
                <c:ptCount val="1"/>
                <c:pt idx="0">
                  <c:v>utrikes</c:v>
                </c:pt>
              </c:strCache>
            </c:strRef>
          </c:tx>
          <c:spPr>
            <a:solidFill>
              <a:schemeClr val="accent1"/>
            </a:solidFill>
            <a:ln>
              <a:noFill/>
            </a:ln>
            <a:effectLst/>
          </c:spPr>
          <c:invertIfNegative val="0"/>
          <c:cat>
            <c:multiLvlStrRef>
              <c:f>'Sjöfart - Maritime 2'!$D$3:$K$4</c:f>
              <c:multiLvlStrCache>
                <c:ptCount val="8"/>
                <c:lvl>
                  <c:pt idx="0">
                    <c:v>Q1</c:v>
                  </c:pt>
                  <c:pt idx="1">
                    <c:v>Q1</c:v>
                  </c:pt>
                  <c:pt idx="2">
                    <c:v>Q2</c:v>
                  </c:pt>
                  <c:pt idx="3">
                    <c:v>Q2</c:v>
                  </c:pt>
                  <c:pt idx="4">
                    <c:v>Q3</c:v>
                  </c:pt>
                  <c:pt idx="5">
                    <c:v>Q3</c:v>
                  </c:pt>
                  <c:pt idx="6">
                    <c:v>Q4</c:v>
                  </c:pt>
                  <c:pt idx="7">
                    <c:v>Q4</c:v>
                  </c:pt>
                </c:lvl>
                <c:lvl>
                  <c:pt idx="0">
                    <c:v>2019</c:v>
                  </c:pt>
                  <c:pt idx="1">
                    <c:v>2020</c:v>
                  </c:pt>
                  <c:pt idx="2">
                    <c:v>2019</c:v>
                  </c:pt>
                  <c:pt idx="3">
                    <c:v>2020</c:v>
                  </c:pt>
                  <c:pt idx="4">
                    <c:v>2019</c:v>
                  </c:pt>
                  <c:pt idx="5">
                    <c:v>2020</c:v>
                  </c:pt>
                  <c:pt idx="6">
                    <c:v>2019</c:v>
                  </c:pt>
                  <c:pt idx="7">
                    <c:v>2020</c:v>
                  </c:pt>
                </c:lvl>
              </c:multiLvlStrCache>
            </c:multiLvlStrRef>
          </c:cat>
          <c:val>
            <c:numRef>
              <c:f>'Sjöfart - Maritime 2'!$D$6:$K$6</c:f>
              <c:numCache>
                <c:formatCode>#,##0</c:formatCode>
                <c:ptCount val="8"/>
                <c:pt idx="0">
                  <c:v>37151.81</c:v>
                </c:pt>
                <c:pt idx="1">
                  <c:v>37374.906999999999</c:v>
                </c:pt>
                <c:pt idx="2">
                  <c:v>36761.057000000001</c:v>
                </c:pt>
                <c:pt idx="3">
                  <c:v>35976.019</c:v>
                </c:pt>
                <c:pt idx="4">
                  <c:v>36357.455999999998</c:v>
                </c:pt>
                <c:pt idx="5">
                  <c:v>34820.870999999999</c:v>
                </c:pt>
                <c:pt idx="6">
                  <c:v>35139.680999999997</c:v>
                </c:pt>
                <c:pt idx="7">
                  <c:v>35842.498</c:v>
                </c:pt>
              </c:numCache>
            </c:numRef>
          </c:val>
          <c:extLst>
            <c:ext xmlns:c16="http://schemas.microsoft.com/office/drawing/2014/chart" uri="{C3380CC4-5D6E-409C-BE32-E72D297353CC}">
              <c16:uniqueId val="{00000000-2395-4F11-B491-D8AA365B2460}"/>
            </c:ext>
          </c:extLst>
        </c:ser>
        <c:ser>
          <c:idx val="1"/>
          <c:order val="1"/>
          <c:tx>
            <c:strRef>
              <c:f>'Sjöfart - Maritime 2'!$B$7</c:f>
              <c:strCache>
                <c:ptCount val="1"/>
                <c:pt idx="0">
                  <c:v>inrikes</c:v>
                </c:pt>
              </c:strCache>
            </c:strRef>
          </c:tx>
          <c:spPr>
            <a:solidFill>
              <a:schemeClr val="accent2"/>
            </a:solidFill>
            <a:ln>
              <a:noFill/>
            </a:ln>
            <a:effectLst/>
          </c:spPr>
          <c:invertIfNegative val="0"/>
          <c:cat>
            <c:multiLvlStrRef>
              <c:f>'Sjöfart - Maritime 2'!$D$3:$K$4</c:f>
              <c:multiLvlStrCache>
                <c:ptCount val="8"/>
                <c:lvl>
                  <c:pt idx="0">
                    <c:v>Q1</c:v>
                  </c:pt>
                  <c:pt idx="1">
                    <c:v>Q1</c:v>
                  </c:pt>
                  <c:pt idx="2">
                    <c:v>Q2</c:v>
                  </c:pt>
                  <c:pt idx="3">
                    <c:v>Q2</c:v>
                  </c:pt>
                  <c:pt idx="4">
                    <c:v>Q3</c:v>
                  </c:pt>
                  <c:pt idx="5">
                    <c:v>Q3</c:v>
                  </c:pt>
                  <c:pt idx="6">
                    <c:v>Q4</c:v>
                  </c:pt>
                  <c:pt idx="7">
                    <c:v>Q4</c:v>
                  </c:pt>
                </c:lvl>
                <c:lvl>
                  <c:pt idx="0">
                    <c:v>2019</c:v>
                  </c:pt>
                  <c:pt idx="1">
                    <c:v>2020</c:v>
                  </c:pt>
                  <c:pt idx="2">
                    <c:v>2019</c:v>
                  </c:pt>
                  <c:pt idx="3">
                    <c:v>2020</c:v>
                  </c:pt>
                  <c:pt idx="4">
                    <c:v>2019</c:v>
                  </c:pt>
                  <c:pt idx="5">
                    <c:v>2020</c:v>
                  </c:pt>
                  <c:pt idx="6">
                    <c:v>2019</c:v>
                  </c:pt>
                  <c:pt idx="7">
                    <c:v>2020</c:v>
                  </c:pt>
                </c:lvl>
              </c:multiLvlStrCache>
            </c:multiLvlStrRef>
          </c:cat>
          <c:val>
            <c:numRef>
              <c:f>'Sjöfart - Maritime 2'!$D$7:$K$7</c:f>
              <c:numCache>
                <c:formatCode>#,##0</c:formatCode>
                <c:ptCount val="8"/>
                <c:pt idx="0">
                  <c:v>6053.7150000000001</c:v>
                </c:pt>
                <c:pt idx="1">
                  <c:v>6003.0069999999996</c:v>
                </c:pt>
                <c:pt idx="2">
                  <c:v>6390.3720000000003</c:v>
                </c:pt>
                <c:pt idx="3">
                  <c:v>6640.8119999999999</c:v>
                </c:pt>
                <c:pt idx="4">
                  <c:v>7157.98</c:v>
                </c:pt>
                <c:pt idx="5">
                  <c:v>6247.8990000000003</c:v>
                </c:pt>
                <c:pt idx="6">
                  <c:v>5543.5439999999999</c:v>
                </c:pt>
                <c:pt idx="7">
                  <c:v>6056.8130000000001</c:v>
                </c:pt>
              </c:numCache>
            </c:numRef>
          </c:val>
          <c:extLst>
            <c:ext xmlns:c16="http://schemas.microsoft.com/office/drawing/2014/chart" uri="{C3380CC4-5D6E-409C-BE32-E72D297353CC}">
              <c16:uniqueId val="{00000001-2395-4F11-B491-D8AA365B2460}"/>
            </c:ext>
          </c:extLst>
        </c:ser>
        <c:dLbls>
          <c:showLegendKey val="0"/>
          <c:showVal val="0"/>
          <c:showCatName val="0"/>
          <c:showSerName val="0"/>
          <c:showPercent val="0"/>
          <c:showBubbleSize val="0"/>
        </c:dLbls>
        <c:gapWidth val="150"/>
        <c:overlap val="100"/>
        <c:axId val="776917440"/>
        <c:axId val="821253456"/>
      </c:barChart>
      <c:catAx>
        <c:axId val="776917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821253456"/>
        <c:crosses val="autoZero"/>
        <c:auto val="1"/>
        <c:lblAlgn val="ctr"/>
        <c:lblOffset val="100"/>
        <c:noMultiLvlLbl val="0"/>
      </c:catAx>
      <c:valAx>
        <c:axId val="821253456"/>
        <c:scaling>
          <c:orientation val="minMax"/>
          <c:max val="4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Tusentals ton</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77691744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'Sjöfart - Maritime 2'!$B$8</c:f>
              <c:strCache>
                <c:ptCount val="1"/>
                <c:pt idx="0">
                  <c:v>utrikes</c:v>
                </c:pt>
              </c:strCache>
            </c:strRef>
          </c:tx>
          <c:spPr>
            <a:solidFill>
              <a:schemeClr val="accent1"/>
            </a:solidFill>
            <a:ln>
              <a:noFill/>
            </a:ln>
            <a:effectLst/>
          </c:spPr>
          <c:invertIfNegative val="0"/>
          <c:cat>
            <c:multiLvlStrRef>
              <c:f>'Sjöfart - Maritime 2'!$D$3:$K$4</c:f>
              <c:multiLvlStrCache>
                <c:ptCount val="8"/>
                <c:lvl>
                  <c:pt idx="0">
                    <c:v>Q1</c:v>
                  </c:pt>
                  <c:pt idx="1">
                    <c:v>Q1</c:v>
                  </c:pt>
                  <c:pt idx="2">
                    <c:v>Q2</c:v>
                  </c:pt>
                  <c:pt idx="3">
                    <c:v>Q2</c:v>
                  </c:pt>
                  <c:pt idx="4">
                    <c:v>Q3</c:v>
                  </c:pt>
                  <c:pt idx="5">
                    <c:v>Q3</c:v>
                  </c:pt>
                  <c:pt idx="6">
                    <c:v>Q4</c:v>
                  </c:pt>
                  <c:pt idx="7">
                    <c:v>Q4</c:v>
                  </c:pt>
                </c:lvl>
                <c:lvl>
                  <c:pt idx="0">
                    <c:v>2019</c:v>
                  </c:pt>
                  <c:pt idx="1">
                    <c:v>2020</c:v>
                  </c:pt>
                  <c:pt idx="2">
                    <c:v>2019</c:v>
                  </c:pt>
                  <c:pt idx="3">
                    <c:v>2020</c:v>
                  </c:pt>
                  <c:pt idx="4">
                    <c:v>2019</c:v>
                  </c:pt>
                  <c:pt idx="5">
                    <c:v>2020</c:v>
                  </c:pt>
                  <c:pt idx="6">
                    <c:v>2019</c:v>
                  </c:pt>
                  <c:pt idx="7">
                    <c:v>2020</c:v>
                  </c:pt>
                </c:lvl>
              </c:multiLvlStrCache>
            </c:multiLvlStrRef>
          </c:cat>
          <c:val>
            <c:numRef>
              <c:f>'Sjöfart - Maritime 2'!$D$8:$K$8</c:f>
              <c:numCache>
                <c:formatCode>#,##0</c:formatCode>
                <c:ptCount val="8"/>
                <c:pt idx="0">
                  <c:v>2341.558</c:v>
                </c:pt>
                <c:pt idx="1">
                  <c:v>1977.261</c:v>
                </c:pt>
                <c:pt idx="2">
                  <c:v>3782.7620000000002</c:v>
                </c:pt>
                <c:pt idx="3">
                  <c:v>878.62099999999998</c:v>
                </c:pt>
                <c:pt idx="4">
                  <c:v>4679.4440000000004</c:v>
                </c:pt>
                <c:pt idx="5">
                  <c:v>1865.7719999999999</c:v>
                </c:pt>
                <c:pt idx="6">
                  <c:v>2845.1329999999998</c:v>
                </c:pt>
                <c:pt idx="7">
                  <c:v>1019.752</c:v>
                </c:pt>
              </c:numCache>
            </c:numRef>
          </c:val>
          <c:extLst>
            <c:ext xmlns:c16="http://schemas.microsoft.com/office/drawing/2014/chart" uri="{C3380CC4-5D6E-409C-BE32-E72D297353CC}">
              <c16:uniqueId val="{00000000-AF83-4AB0-9EFD-C8670654B68E}"/>
            </c:ext>
          </c:extLst>
        </c:ser>
        <c:ser>
          <c:idx val="1"/>
          <c:order val="1"/>
          <c:tx>
            <c:strRef>
              <c:f>'Sjöfart - Maritime 2'!$B$9</c:f>
              <c:strCache>
                <c:ptCount val="1"/>
                <c:pt idx="0">
                  <c:v>inrikes</c:v>
                </c:pt>
              </c:strCache>
            </c:strRef>
          </c:tx>
          <c:spPr>
            <a:solidFill>
              <a:schemeClr val="accent2"/>
            </a:solidFill>
            <a:ln>
              <a:noFill/>
            </a:ln>
            <a:effectLst/>
          </c:spPr>
          <c:invertIfNegative val="0"/>
          <c:cat>
            <c:multiLvlStrRef>
              <c:f>'Sjöfart - Maritime 2'!$D$3:$K$4</c:f>
              <c:multiLvlStrCache>
                <c:ptCount val="8"/>
                <c:lvl>
                  <c:pt idx="0">
                    <c:v>Q1</c:v>
                  </c:pt>
                  <c:pt idx="1">
                    <c:v>Q1</c:v>
                  </c:pt>
                  <c:pt idx="2">
                    <c:v>Q2</c:v>
                  </c:pt>
                  <c:pt idx="3">
                    <c:v>Q2</c:v>
                  </c:pt>
                  <c:pt idx="4">
                    <c:v>Q3</c:v>
                  </c:pt>
                  <c:pt idx="5">
                    <c:v>Q3</c:v>
                  </c:pt>
                  <c:pt idx="6">
                    <c:v>Q4</c:v>
                  </c:pt>
                  <c:pt idx="7">
                    <c:v>Q4</c:v>
                  </c:pt>
                </c:lvl>
                <c:lvl>
                  <c:pt idx="0">
                    <c:v>2019</c:v>
                  </c:pt>
                  <c:pt idx="1">
                    <c:v>2020</c:v>
                  </c:pt>
                  <c:pt idx="2">
                    <c:v>2019</c:v>
                  </c:pt>
                  <c:pt idx="3">
                    <c:v>2020</c:v>
                  </c:pt>
                  <c:pt idx="4">
                    <c:v>2019</c:v>
                  </c:pt>
                  <c:pt idx="5">
                    <c:v>2020</c:v>
                  </c:pt>
                  <c:pt idx="6">
                    <c:v>2019</c:v>
                  </c:pt>
                  <c:pt idx="7">
                    <c:v>2020</c:v>
                  </c:pt>
                </c:lvl>
              </c:multiLvlStrCache>
            </c:multiLvlStrRef>
          </c:cat>
          <c:val>
            <c:numRef>
              <c:f>'Sjöfart - Maritime 2'!$D$9:$K$9</c:f>
              <c:numCache>
                <c:formatCode>#,##0</c:formatCode>
                <c:ptCount val="8"/>
                <c:pt idx="0">
                  <c:v>183.26</c:v>
                </c:pt>
                <c:pt idx="1">
                  <c:v>166.98099999999999</c:v>
                </c:pt>
                <c:pt idx="2">
                  <c:v>500.11799999999999</c:v>
                </c:pt>
                <c:pt idx="3">
                  <c:v>191.75700000000001</c:v>
                </c:pt>
                <c:pt idx="4">
                  <c:v>873.64700000000005</c:v>
                </c:pt>
                <c:pt idx="5">
                  <c:v>702.89300000000003</c:v>
                </c:pt>
                <c:pt idx="6">
                  <c:v>270.28800000000001</c:v>
                </c:pt>
                <c:pt idx="7">
                  <c:v>207.17099999999999</c:v>
                </c:pt>
              </c:numCache>
            </c:numRef>
          </c:val>
          <c:extLst>
            <c:ext xmlns:c16="http://schemas.microsoft.com/office/drawing/2014/chart" uri="{C3380CC4-5D6E-409C-BE32-E72D297353CC}">
              <c16:uniqueId val="{00000001-AF83-4AB0-9EFD-C8670654B68E}"/>
            </c:ext>
          </c:extLst>
        </c:ser>
        <c:dLbls>
          <c:showLegendKey val="0"/>
          <c:showVal val="0"/>
          <c:showCatName val="0"/>
          <c:showSerName val="0"/>
          <c:showPercent val="0"/>
          <c:showBubbleSize val="0"/>
        </c:dLbls>
        <c:gapWidth val="150"/>
        <c:overlap val="100"/>
        <c:axId val="787227536"/>
        <c:axId val="683699584"/>
      </c:barChart>
      <c:catAx>
        <c:axId val="787227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683699584"/>
        <c:crosses val="autoZero"/>
        <c:auto val="1"/>
        <c:lblAlgn val="ctr"/>
        <c:lblOffset val="100"/>
        <c:noMultiLvlLbl val="0"/>
      </c:catAx>
      <c:valAx>
        <c:axId val="6836995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Tusentals passagerare</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78722753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sv-SE" b="1"/>
              <a:t>Inrikes / Domestic</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8.0820112524709803E-2"/>
          <c:y val="6.6998159674756447E-2"/>
          <c:w val="0.90529674977298324"/>
          <c:h val="0.87877716156044061"/>
        </c:manualLayout>
      </c:layout>
      <c:lineChart>
        <c:grouping val="standard"/>
        <c:varyColors val="0"/>
        <c:ser>
          <c:idx val="0"/>
          <c:order val="0"/>
          <c:tx>
            <c:strRef>
              <c:f>'Flygtrafik - Air 1'!$D$5</c:f>
              <c:strCache>
                <c:ptCount val="1"/>
                <c:pt idx="0">
                  <c:v>2019</c:v>
                </c:pt>
              </c:strCache>
            </c:strRef>
          </c:tx>
          <c:spPr>
            <a:ln w="22225" cap="rnd">
              <a:solidFill>
                <a:sysClr val="windowText" lastClr="000000"/>
              </a:solidFill>
              <a:prstDash val="sysDash"/>
              <a:round/>
            </a:ln>
            <a:effectLst/>
          </c:spPr>
          <c:marker>
            <c:symbol val="circle"/>
            <c:size val="3"/>
            <c:spPr>
              <a:solidFill>
                <a:schemeClr val="tx1"/>
              </a:solidFill>
              <a:ln w="9525">
                <a:solidFill>
                  <a:sysClr val="windowText" lastClr="000000"/>
                </a:solidFill>
                <a:prstDash val="sysDash"/>
              </a:ln>
              <a:effectLst/>
            </c:spPr>
          </c:marker>
          <c:cat>
            <c:strRef>
              <c:f>'Flygtrafik - Air 1'!$B$6:$B$58</c:f>
              <c:strCache>
                <c:ptCount val="50"/>
                <c:pt idx="2">
                  <c:v>Jan</c:v>
                </c:pt>
                <c:pt idx="6">
                  <c:v>Feb</c:v>
                </c:pt>
                <c:pt idx="11">
                  <c:v>Mar</c:v>
                </c:pt>
                <c:pt idx="15">
                  <c:v>Apr</c:v>
                </c:pt>
                <c:pt idx="19">
                  <c:v>Maj</c:v>
                </c:pt>
                <c:pt idx="24">
                  <c:v>Jun</c:v>
                </c:pt>
                <c:pt idx="28">
                  <c:v>Jul</c:v>
                </c:pt>
                <c:pt idx="32">
                  <c:v>Aug</c:v>
                </c:pt>
                <c:pt idx="37">
                  <c:v>Sep</c:v>
                </c:pt>
                <c:pt idx="41">
                  <c:v>Okt</c:v>
                </c:pt>
                <c:pt idx="45">
                  <c:v>Nov</c:v>
                </c:pt>
                <c:pt idx="49">
                  <c:v>Dec</c:v>
                </c:pt>
              </c:strCache>
            </c:strRef>
          </c:cat>
          <c:val>
            <c:numRef>
              <c:f>'Flygtrafik - Air 1'!$D$6:$D$58</c:f>
              <c:numCache>
                <c:formatCode>#,##0</c:formatCode>
                <c:ptCount val="53"/>
                <c:pt idx="0">
                  <c:v>1540</c:v>
                </c:pt>
                <c:pt idx="1">
                  <c:v>2457</c:v>
                </c:pt>
                <c:pt idx="2">
                  <c:v>2652</c:v>
                </c:pt>
                <c:pt idx="3">
                  <c:v>2779</c:v>
                </c:pt>
                <c:pt idx="4">
                  <c:v>2759</c:v>
                </c:pt>
                <c:pt idx="5">
                  <c:v>2837</c:v>
                </c:pt>
                <c:pt idx="6">
                  <c:v>2786</c:v>
                </c:pt>
                <c:pt idx="7">
                  <c:v>2688</c:v>
                </c:pt>
                <c:pt idx="8">
                  <c:v>2693</c:v>
                </c:pt>
                <c:pt idx="9">
                  <c:v>2823</c:v>
                </c:pt>
                <c:pt idx="10">
                  <c:v>2996</c:v>
                </c:pt>
                <c:pt idx="11">
                  <c:v>3029</c:v>
                </c:pt>
                <c:pt idx="12">
                  <c:v>2980</c:v>
                </c:pt>
                <c:pt idx="13">
                  <c:v>2972</c:v>
                </c:pt>
                <c:pt idx="14">
                  <c:v>2958</c:v>
                </c:pt>
                <c:pt idx="15">
                  <c:v>2267</c:v>
                </c:pt>
                <c:pt idx="16">
                  <c:v>2687</c:v>
                </c:pt>
                <c:pt idx="17">
                  <c:v>2016</c:v>
                </c:pt>
                <c:pt idx="18">
                  <c:v>2912</c:v>
                </c:pt>
                <c:pt idx="19">
                  <c:v>2949</c:v>
                </c:pt>
                <c:pt idx="20">
                  <c:v>3009</c:v>
                </c:pt>
                <c:pt idx="21">
                  <c:v>2369</c:v>
                </c:pt>
                <c:pt idx="22">
                  <c:v>2452</c:v>
                </c:pt>
                <c:pt idx="23">
                  <c:v>2960</c:v>
                </c:pt>
                <c:pt idx="24">
                  <c:v>2283</c:v>
                </c:pt>
                <c:pt idx="25">
                  <c:v>2436</c:v>
                </c:pt>
                <c:pt idx="26">
                  <c:v>2294</c:v>
                </c:pt>
                <c:pt idx="27">
                  <c:v>1780</c:v>
                </c:pt>
                <c:pt idx="28">
                  <c:v>1778</c:v>
                </c:pt>
                <c:pt idx="29">
                  <c:v>1806</c:v>
                </c:pt>
                <c:pt idx="30">
                  <c:v>1814</c:v>
                </c:pt>
                <c:pt idx="31">
                  <c:v>1915</c:v>
                </c:pt>
                <c:pt idx="32">
                  <c:v>2320</c:v>
                </c:pt>
                <c:pt idx="33">
                  <c:v>2609</c:v>
                </c:pt>
                <c:pt idx="34">
                  <c:v>2790</c:v>
                </c:pt>
                <c:pt idx="35">
                  <c:v>2816</c:v>
                </c:pt>
                <c:pt idx="36">
                  <c:v>2925</c:v>
                </c:pt>
                <c:pt idx="37">
                  <c:v>2885</c:v>
                </c:pt>
                <c:pt idx="38">
                  <c:v>2860</c:v>
                </c:pt>
                <c:pt idx="39">
                  <c:v>2885</c:v>
                </c:pt>
                <c:pt idx="40">
                  <c:v>2840</c:v>
                </c:pt>
                <c:pt idx="41">
                  <c:v>2838</c:v>
                </c:pt>
                <c:pt idx="42">
                  <c:v>2824</c:v>
                </c:pt>
                <c:pt idx="43">
                  <c:v>2412</c:v>
                </c:pt>
                <c:pt idx="44">
                  <c:v>2630</c:v>
                </c:pt>
                <c:pt idx="45">
                  <c:v>2665</c:v>
                </c:pt>
                <c:pt idx="46">
                  <c:v>2652</c:v>
                </c:pt>
                <c:pt idx="47">
                  <c:v>2682</c:v>
                </c:pt>
                <c:pt idx="48">
                  <c:v>2603</c:v>
                </c:pt>
                <c:pt idx="49">
                  <c:v>2554</c:v>
                </c:pt>
                <c:pt idx="50">
                  <c:v>2396</c:v>
                </c:pt>
                <c:pt idx="51">
                  <c:v>1159</c:v>
                </c:pt>
                <c:pt idx="52">
                  <c:v>1231</c:v>
                </c:pt>
              </c:numCache>
            </c:numRef>
          </c:val>
          <c:smooth val="0"/>
          <c:extLst>
            <c:ext xmlns:c16="http://schemas.microsoft.com/office/drawing/2014/chart" uri="{C3380CC4-5D6E-409C-BE32-E72D297353CC}">
              <c16:uniqueId val="{00000000-B76E-4A0E-94DC-0C2A16129FE5}"/>
            </c:ext>
          </c:extLst>
        </c:ser>
        <c:ser>
          <c:idx val="1"/>
          <c:order val="1"/>
          <c:tx>
            <c:strRef>
              <c:f>'Flygtrafik - Air 1'!$E$5</c:f>
              <c:strCache>
                <c:ptCount val="1"/>
                <c:pt idx="0">
                  <c:v>2020</c:v>
                </c:pt>
              </c:strCache>
            </c:strRef>
          </c:tx>
          <c:spPr>
            <a:ln w="22225" cap="rnd">
              <a:solidFill>
                <a:srgbClr val="92D050"/>
              </a:solidFill>
              <a:round/>
            </a:ln>
            <a:effectLst/>
          </c:spPr>
          <c:marker>
            <c:symbol val="circle"/>
            <c:size val="4"/>
            <c:spPr>
              <a:solidFill>
                <a:srgbClr val="92D050"/>
              </a:solidFill>
              <a:ln w="9525">
                <a:solidFill>
                  <a:srgbClr val="92D050"/>
                </a:solidFill>
              </a:ln>
              <a:effectLst/>
            </c:spPr>
          </c:marker>
          <c:cat>
            <c:strRef>
              <c:f>'Flygtrafik - Air 1'!$B$6:$B$58</c:f>
              <c:strCache>
                <c:ptCount val="50"/>
                <c:pt idx="2">
                  <c:v>Jan</c:v>
                </c:pt>
                <c:pt idx="6">
                  <c:v>Feb</c:v>
                </c:pt>
                <c:pt idx="11">
                  <c:v>Mar</c:v>
                </c:pt>
                <c:pt idx="15">
                  <c:v>Apr</c:v>
                </c:pt>
                <c:pt idx="19">
                  <c:v>Maj</c:v>
                </c:pt>
                <c:pt idx="24">
                  <c:v>Jun</c:v>
                </c:pt>
                <c:pt idx="28">
                  <c:v>Jul</c:v>
                </c:pt>
                <c:pt idx="32">
                  <c:v>Aug</c:v>
                </c:pt>
                <c:pt idx="37">
                  <c:v>Sep</c:v>
                </c:pt>
                <c:pt idx="41">
                  <c:v>Okt</c:v>
                </c:pt>
                <c:pt idx="45">
                  <c:v>Nov</c:v>
                </c:pt>
                <c:pt idx="49">
                  <c:v>Dec</c:v>
                </c:pt>
              </c:strCache>
            </c:strRef>
          </c:cat>
          <c:val>
            <c:numRef>
              <c:f>'Flygtrafik - Air 1'!$E$6:$E$58</c:f>
              <c:numCache>
                <c:formatCode>#,##0</c:formatCode>
                <c:ptCount val="53"/>
                <c:pt idx="0">
                  <c:v>1231</c:v>
                </c:pt>
                <c:pt idx="1">
                  <c:v>1884</c:v>
                </c:pt>
                <c:pt idx="2">
                  <c:v>2436</c:v>
                </c:pt>
                <c:pt idx="3">
                  <c:v>2465</c:v>
                </c:pt>
                <c:pt idx="4">
                  <c:v>2527</c:v>
                </c:pt>
                <c:pt idx="5">
                  <c:v>2608</c:v>
                </c:pt>
                <c:pt idx="6">
                  <c:v>2527</c:v>
                </c:pt>
                <c:pt idx="7">
                  <c:v>2472</c:v>
                </c:pt>
                <c:pt idx="8">
                  <c:v>2525</c:v>
                </c:pt>
                <c:pt idx="9">
                  <c:v>2577</c:v>
                </c:pt>
                <c:pt idx="10">
                  <c:v>2602</c:v>
                </c:pt>
                <c:pt idx="11">
                  <c:v>1757</c:v>
                </c:pt>
                <c:pt idx="12">
                  <c:v>1119</c:v>
                </c:pt>
                <c:pt idx="13">
                  <c:v>836</c:v>
                </c:pt>
                <c:pt idx="14">
                  <c:v>607</c:v>
                </c:pt>
                <c:pt idx="15">
                  <c:v>594</c:v>
                </c:pt>
                <c:pt idx="16">
                  <c:v>723</c:v>
                </c:pt>
                <c:pt idx="17">
                  <c:v>572</c:v>
                </c:pt>
                <c:pt idx="18">
                  <c:v>674</c:v>
                </c:pt>
                <c:pt idx="19">
                  <c:v>734</c:v>
                </c:pt>
                <c:pt idx="20">
                  <c:v>618</c:v>
                </c:pt>
                <c:pt idx="21">
                  <c:v>752</c:v>
                </c:pt>
                <c:pt idx="22">
                  <c:v>727</c:v>
                </c:pt>
                <c:pt idx="23">
                  <c:v>728</c:v>
                </c:pt>
                <c:pt idx="24">
                  <c:v>797</c:v>
                </c:pt>
                <c:pt idx="25">
                  <c:v>910</c:v>
                </c:pt>
                <c:pt idx="26">
                  <c:v>947</c:v>
                </c:pt>
                <c:pt idx="27">
                  <c:v>919</c:v>
                </c:pt>
                <c:pt idx="28">
                  <c:v>894</c:v>
                </c:pt>
                <c:pt idx="29">
                  <c:v>899</c:v>
                </c:pt>
                <c:pt idx="30">
                  <c:v>849</c:v>
                </c:pt>
                <c:pt idx="31">
                  <c:v>953</c:v>
                </c:pt>
                <c:pt idx="32">
                  <c:v>961</c:v>
                </c:pt>
                <c:pt idx="33">
                  <c:v>1146</c:v>
                </c:pt>
                <c:pt idx="34">
                  <c:v>1225</c:v>
                </c:pt>
                <c:pt idx="35">
                  <c:v>1201</c:v>
                </c:pt>
                <c:pt idx="36">
                  <c:v>1202</c:v>
                </c:pt>
                <c:pt idx="37">
                  <c:v>1311</c:v>
                </c:pt>
                <c:pt idx="38">
                  <c:v>1311</c:v>
                </c:pt>
                <c:pt idx="39">
                  <c:v>1282</c:v>
                </c:pt>
                <c:pt idx="40">
                  <c:v>1288</c:v>
                </c:pt>
                <c:pt idx="41">
                  <c:v>1259</c:v>
                </c:pt>
                <c:pt idx="42">
                  <c:v>1290</c:v>
                </c:pt>
                <c:pt idx="43">
                  <c:v>1273</c:v>
                </c:pt>
                <c:pt idx="44">
                  <c:v>1340</c:v>
                </c:pt>
                <c:pt idx="45">
                  <c:v>1272</c:v>
                </c:pt>
                <c:pt idx="46">
                  <c:v>1161</c:v>
                </c:pt>
                <c:pt idx="47">
                  <c:v>1102</c:v>
                </c:pt>
                <c:pt idx="48">
                  <c:v>948</c:v>
                </c:pt>
                <c:pt idx="49">
                  <c:v>978</c:v>
                </c:pt>
                <c:pt idx="50">
                  <c:v>1031</c:v>
                </c:pt>
                <c:pt idx="51">
                  <c:v>734</c:v>
                </c:pt>
                <c:pt idx="52">
                  <c:v>686</c:v>
                </c:pt>
              </c:numCache>
            </c:numRef>
          </c:val>
          <c:smooth val="0"/>
          <c:extLst>
            <c:ext xmlns:c16="http://schemas.microsoft.com/office/drawing/2014/chart" uri="{C3380CC4-5D6E-409C-BE32-E72D297353CC}">
              <c16:uniqueId val="{00000001-B76E-4A0E-94DC-0C2A16129FE5}"/>
            </c:ext>
          </c:extLst>
        </c:ser>
        <c:ser>
          <c:idx val="2"/>
          <c:order val="2"/>
          <c:tx>
            <c:strRef>
              <c:f>'Flygtrafik - Air 1'!$F$5</c:f>
              <c:strCache>
                <c:ptCount val="1"/>
                <c:pt idx="0">
                  <c:v>2021</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'Flygtrafik - Air 1'!$B$6:$B$58</c:f>
              <c:strCache>
                <c:ptCount val="50"/>
                <c:pt idx="2">
                  <c:v>Jan</c:v>
                </c:pt>
                <c:pt idx="6">
                  <c:v>Feb</c:v>
                </c:pt>
                <c:pt idx="11">
                  <c:v>Mar</c:v>
                </c:pt>
                <c:pt idx="15">
                  <c:v>Apr</c:v>
                </c:pt>
                <c:pt idx="19">
                  <c:v>Maj</c:v>
                </c:pt>
                <c:pt idx="24">
                  <c:v>Jun</c:v>
                </c:pt>
                <c:pt idx="28">
                  <c:v>Jul</c:v>
                </c:pt>
                <c:pt idx="32">
                  <c:v>Aug</c:v>
                </c:pt>
                <c:pt idx="37">
                  <c:v>Sep</c:v>
                </c:pt>
                <c:pt idx="41">
                  <c:v>Okt</c:v>
                </c:pt>
                <c:pt idx="45">
                  <c:v>Nov</c:v>
                </c:pt>
                <c:pt idx="49">
                  <c:v>Dec</c:v>
                </c:pt>
              </c:strCache>
            </c:strRef>
          </c:cat>
          <c:val>
            <c:numRef>
              <c:f>'Flygtrafik - Air 1'!$F$6:$F$22</c:f>
              <c:numCache>
                <c:formatCode>#,##0</c:formatCode>
                <c:ptCount val="17"/>
                <c:pt idx="0">
                  <c:v>694</c:v>
                </c:pt>
                <c:pt idx="1">
                  <c:v>827</c:v>
                </c:pt>
                <c:pt idx="2">
                  <c:v>893</c:v>
                </c:pt>
                <c:pt idx="3">
                  <c:v>952</c:v>
                </c:pt>
                <c:pt idx="4">
                  <c:v>955</c:v>
                </c:pt>
                <c:pt idx="5">
                  <c:v>955</c:v>
                </c:pt>
                <c:pt idx="6">
                  <c:v>932</c:v>
                </c:pt>
                <c:pt idx="7">
                  <c:v>992</c:v>
                </c:pt>
                <c:pt idx="8">
                  <c:v>988</c:v>
                </c:pt>
                <c:pt idx="9">
                  <c:v>972</c:v>
                </c:pt>
                <c:pt idx="10">
                  <c:v>1021</c:v>
                </c:pt>
                <c:pt idx="11">
                  <c:v>1097</c:v>
                </c:pt>
                <c:pt idx="12">
                  <c:v>942</c:v>
                </c:pt>
                <c:pt idx="13">
                  <c:v>947</c:v>
                </c:pt>
                <c:pt idx="14">
                  <c:v>1149</c:v>
                </c:pt>
                <c:pt idx="15">
                  <c:v>1129</c:v>
                </c:pt>
                <c:pt idx="16">
                  <c:v>1084</c:v>
                </c:pt>
              </c:numCache>
            </c:numRef>
          </c:val>
          <c:smooth val="0"/>
          <c:extLst>
            <c:ext xmlns:c16="http://schemas.microsoft.com/office/drawing/2014/chart" uri="{C3380CC4-5D6E-409C-BE32-E72D297353CC}">
              <c16:uniqueId val="{00000000-3818-4CAC-A8CC-6292F222815D}"/>
            </c:ext>
          </c:extLst>
        </c:ser>
        <c:dLbls>
          <c:showLegendKey val="0"/>
          <c:showVal val="0"/>
          <c:showCatName val="0"/>
          <c:showSerName val="0"/>
          <c:showPercent val="0"/>
          <c:showBubbleSize val="0"/>
        </c:dLbls>
        <c:marker val="1"/>
        <c:smooth val="0"/>
        <c:axId val="935370144"/>
        <c:axId val="935370800"/>
      </c:lineChart>
      <c:catAx>
        <c:axId val="935370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935370800"/>
        <c:crosses val="autoZero"/>
        <c:auto val="1"/>
        <c:lblAlgn val="ctr"/>
        <c:lblOffset val="100"/>
        <c:noMultiLvlLbl val="0"/>
      </c:catAx>
      <c:valAx>
        <c:axId val="9353708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sv-SE"/>
                  <a:t>Antal flygningar</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935370144"/>
        <c:crosses val="autoZero"/>
        <c:crossBetween val="between"/>
      </c:valAx>
      <c:spPr>
        <a:noFill/>
        <a:ln>
          <a:noFill/>
        </a:ln>
        <a:effectLst/>
      </c:spPr>
    </c:plotArea>
    <c:legend>
      <c:legendPos val="r"/>
      <c:layout>
        <c:manualLayout>
          <c:xMode val="edge"/>
          <c:yMode val="edge"/>
          <c:x val="0.69030887594704871"/>
          <c:y val="0.48771971573729528"/>
          <c:w val="7.8447067940079607E-2"/>
          <c:h val="9.9868130293318064E-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sv-SE" sz="1400" b="1" i="0" u="none" strike="noStrike" baseline="0">
                <a:effectLst/>
              </a:rPr>
              <a:t>Utrikes / International</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sv-SE"/>
        </a:p>
      </c:txPr>
    </c:title>
    <c:autoTitleDeleted val="0"/>
    <c:plotArea>
      <c:layout/>
      <c:lineChart>
        <c:grouping val="standard"/>
        <c:varyColors val="0"/>
        <c:ser>
          <c:idx val="0"/>
          <c:order val="0"/>
          <c:tx>
            <c:strRef>
              <c:f>'Flygtrafik - Air 1'!$K$5</c:f>
              <c:strCache>
                <c:ptCount val="1"/>
                <c:pt idx="0">
                  <c:v>2019</c:v>
                </c:pt>
              </c:strCache>
            </c:strRef>
          </c:tx>
          <c:spPr>
            <a:ln w="22225" cap="rnd">
              <a:solidFill>
                <a:schemeClr val="tx1"/>
              </a:solidFill>
              <a:prstDash val="sysDash"/>
              <a:round/>
            </a:ln>
            <a:effectLst/>
          </c:spPr>
          <c:marker>
            <c:symbol val="circle"/>
            <c:size val="3"/>
            <c:spPr>
              <a:solidFill>
                <a:schemeClr val="tx1"/>
              </a:solidFill>
              <a:ln w="9525">
                <a:solidFill>
                  <a:sysClr val="windowText" lastClr="000000"/>
                </a:solidFill>
                <a:prstDash val="sysDash"/>
              </a:ln>
              <a:effectLst/>
            </c:spPr>
          </c:marker>
          <c:cat>
            <c:strRef>
              <c:f>'Flygtrafik - Air 1'!$B$6:$B$58</c:f>
              <c:strCache>
                <c:ptCount val="50"/>
                <c:pt idx="2">
                  <c:v>Jan</c:v>
                </c:pt>
                <c:pt idx="6">
                  <c:v>Feb</c:v>
                </c:pt>
                <c:pt idx="11">
                  <c:v>Mar</c:v>
                </c:pt>
                <c:pt idx="15">
                  <c:v>Apr</c:v>
                </c:pt>
                <c:pt idx="19">
                  <c:v>Maj</c:v>
                </c:pt>
                <c:pt idx="24">
                  <c:v>Jun</c:v>
                </c:pt>
                <c:pt idx="28">
                  <c:v>Jul</c:v>
                </c:pt>
                <c:pt idx="32">
                  <c:v>Aug</c:v>
                </c:pt>
                <c:pt idx="37">
                  <c:v>Sep</c:v>
                </c:pt>
                <c:pt idx="41">
                  <c:v>Okt</c:v>
                </c:pt>
                <c:pt idx="45">
                  <c:v>Nov</c:v>
                </c:pt>
                <c:pt idx="49">
                  <c:v>Dec</c:v>
                </c:pt>
              </c:strCache>
            </c:strRef>
          </c:cat>
          <c:val>
            <c:numRef>
              <c:f>'Flygtrafik - Air 1'!$K$6:$K$58</c:f>
              <c:numCache>
                <c:formatCode>#,##0</c:formatCode>
                <c:ptCount val="53"/>
                <c:pt idx="0">
                  <c:v>4339</c:v>
                </c:pt>
                <c:pt idx="1">
                  <c:v>4903</c:v>
                </c:pt>
                <c:pt idx="2">
                  <c:v>4760</c:v>
                </c:pt>
                <c:pt idx="3">
                  <c:v>4859</c:v>
                </c:pt>
                <c:pt idx="4">
                  <c:v>4934</c:v>
                </c:pt>
                <c:pt idx="5">
                  <c:v>5096</c:v>
                </c:pt>
                <c:pt idx="6">
                  <c:v>5043</c:v>
                </c:pt>
                <c:pt idx="7">
                  <c:v>5239</c:v>
                </c:pt>
                <c:pt idx="8">
                  <c:v>5181</c:v>
                </c:pt>
                <c:pt idx="9">
                  <c:v>5213</c:v>
                </c:pt>
                <c:pt idx="10">
                  <c:v>5325</c:v>
                </c:pt>
                <c:pt idx="11">
                  <c:v>5277</c:v>
                </c:pt>
                <c:pt idx="12">
                  <c:v>5336</c:v>
                </c:pt>
                <c:pt idx="13">
                  <c:v>5538</c:v>
                </c:pt>
                <c:pt idx="14">
                  <c:v>5688</c:v>
                </c:pt>
                <c:pt idx="15">
                  <c:v>5160</c:v>
                </c:pt>
                <c:pt idx="16">
                  <c:v>5376</c:v>
                </c:pt>
                <c:pt idx="17">
                  <c:v>4870</c:v>
                </c:pt>
                <c:pt idx="18">
                  <c:v>5820</c:v>
                </c:pt>
                <c:pt idx="19">
                  <c:v>5872</c:v>
                </c:pt>
                <c:pt idx="20">
                  <c:v>6078</c:v>
                </c:pt>
                <c:pt idx="21">
                  <c:v>5761</c:v>
                </c:pt>
                <c:pt idx="22">
                  <c:v>6066</c:v>
                </c:pt>
                <c:pt idx="23">
                  <c:v>6321</c:v>
                </c:pt>
                <c:pt idx="24">
                  <c:v>6100</c:v>
                </c:pt>
                <c:pt idx="25">
                  <c:v>6093</c:v>
                </c:pt>
                <c:pt idx="26">
                  <c:v>5839</c:v>
                </c:pt>
                <c:pt idx="27">
                  <c:v>5769</c:v>
                </c:pt>
                <c:pt idx="28">
                  <c:v>5672</c:v>
                </c:pt>
                <c:pt idx="29">
                  <c:v>5658</c:v>
                </c:pt>
                <c:pt idx="30">
                  <c:v>5619</c:v>
                </c:pt>
                <c:pt idx="31">
                  <c:v>5628</c:v>
                </c:pt>
                <c:pt idx="32">
                  <c:v>5782</c:v>
                </c:pt>
                <c:pt idx="33">
                  <c:v>5875</c:v>
                </c:pt>
                <c:pt idx="34">
                  <c:v>5939</c:v>
                </c:pt>
                <c:pt idx="35">
                  <c:v>6010</c:v>
                </c:pt>
                <c:pt idx="36">
                  <c:v>6002</c:v>
                </c:pt>
                <c:pt idx="37">
                  <c:v>6000</c:v>
                </c:pt>
                <c:pt idx="38">
                  <c:v>5940</c:v>
                </c:pt>
                <c:pt idx="39">
                  <c:v>5813</c:v>
                </c:pt>
                <c:pt idx="40">
                  <c:v>5685</c:v>
                </c:pt>
                <c:pt idx="41">
                  <c:v>5530</c:v>
                </c:pt>
                <c:pt idx="42">
                  <c:v>5619</c:v>
                </c:pt>
                <c:pt idx="43">
                  <c:v>5085</c:v>
                </c:pt>
                <c:pt idx="44">
                  <c:v>4935</c:v>
                </c:pt>
                <c:pt idx="45">
                  <c:v>4883</c:v>
                </c:pt>
                <c:pt idx="46">
                  <c:v>4833</c:v>
                </c:pt>
                <c:pt idx="47">
                  <c:v>4815</c:v>
                </c:pt>
                <c:pt idx="48">
                  <c:v>4875</c:v>
                </c:pt>
                <c:pt idx="49">
                  <c:v>4915</c:v>
                </c:pt>
                <c:pt idx="50">
                  <c:v>5009</c:v>
                </c:pt>
                <c:pt idx="51">
                  <c:v>3628</c:v>
                </c:pt>
                <c:pt idx="52">
                  <c:v>3987</c:v>
                </c:pt>
              </c:numCache>
            </c:numRef>
          </c:val>
          <c:smooth val="0"/>
          <c:extLst>
            <c:ext xmlns:c16="http://schemas.microsoft.com/office/drawing/2014/chart" uri="{C3380CC4-5D6E-409C-BE32-E72D297353CC}">
              <c16:uniqueId val="{00000000-5526-4736-A716-6892CD267CAE}"/>
            </c:ext>
          </c:extLst>
        </c:ser>
        <c:ser>
          <c:idx val="1"/>
          <c:order val="1"/>
          <c:tx>
            <c:strRef>
              <c:f>'Flygtrafik - Air 1'!$L$5</c:f>
              <c:strCache>
                <c:ptCount val="1"/>
                <c:pt idx="0">
                  <c:v>2020</c:v>
                </c:pt>
              </c:strCache>
            </c:strRef>
          </c:tx>
          <c:spPr>
            <a:ln w="22225" cap="rnd">
              <a:solidFill>
                <a:srgbClr val="92D050"/>
              </a:solidFill>
              <a:round/>
            </a:ln>
            <a:effectLst/>
          </c:spPr>
          <c:marker>
            <c:symbol val="circle"/>
            <c:size val="4"/>
            <c:spPr>
              <a:solidFill>
                <a:srgbClr val="92D050"/>
              </a:solidFill>
              <a:ln w="9525">
                <a:solidFill>
                  <a:srgbClr val="92D050"/>
                </a:solidFill>
              </a:ln>
              <a:effectLst/>
            </c:spPr>
          </c:marker>
          <c:cat>
            <c:strRef>
              <c:f>'Flygtrafik - Air 1'!$B$6:$B$58</c:f>
              <c:strCache>
                <c:ptCount val="50"/>
                <c:pt idx="2">
                  <c:v>Jan</c:v>
                </c:pt>
                <c:pt idx="6">
                  <c:v>Feb</c:v>
                </c:pt>
                <c:pt idx="11">
                  <c:v>Mar</c:v>
                </c:pt>
                <c:pt idx="15">
                  <c:v>Apr</c:v>
                </c:pt>
                <c:pt idx="19">
                  <c:v>Maj</c:v>
                </c:pt>
                <c:pt idx="24">
                  <c:v>Jun</c:v>
                </c:pt>
                <c:pt idx="28">
                  <c:v>Jul</c:v>
                </c:pt>
                <c:pt idx="32">
                  <c:v>Aug</c:v>
                </c:pt>
                <c:pt idx="37">
                  <c:v>Sep</c:v>
                </c:pt>
                <c:pt idx="41">
                  <c:v>Okt</c:v>
                </c:pt>
                <c:pt idx="45">
                  <c:v>Nov</c:v>
                </c:pt>
                <c:pt idx="49">
                  <c:v>Dec</c:v>
                </c:pt>
              </c:strCache>
            </c:strRef>
          </c:cat>
          <c:val>
            <c:numRef>
              <c:f>'Flygtrafik - Air 1'!$L$6:$L$58</c:f>
              <c:numCache>
                <c:formatCode>#,##0</c:formatCode>
                <c:ptCount val="53"/>
                <c:pt idx="0">
                  <c:v>3987</c:v>
                </c:pt>
                <c:pt idx="1">
                  <c:v>4525</c:v>
                </c:pt>
                <c:pt idx="2">
                  <c:v>4499</c:v>
                </c:pt>
                <c:pt idx="3">
                  <c:v>4531</c:v>
                </c:pt>
                <c:pt idx="4">
                  <c:v>4581</c:v>
                </c:pt>
                <c:pt idx="5">
                  <c:v>4776</c:v>
                </c:pt>
                <c:pt idx="6">
                  <c:v>4742</c:v>
                </c:pt>
                <c:pt idx="7">
                  <c:v>4922</c:v>
                </c:pt>
                <c:pt idx="8">
                  <c:v>4986</c:v>
                </c:pt>
                <c:pt idx="9">
                  <c:v>5060</c:v>
                </c:pt>
                <c:pt idx="10">
                  <c:v>4640</c:v>
                </c:pt>
                <c:pt idx="11">
                  <c:v>2531</c:v>
                </c:pt>
                <c:pt idx="12">
                  <c:v>994</c:v>
                </c:pt>
                <c:pt idx="13">
                  <c:v>661</c:v>
                </c:pt>
                <c:pt idx="14">
                  <c:v>488</c:v>
                </c:pt>
                <c:pt idx="15">
                  <c:v>525</c:v>
                </c:pt>
                <c:pt idx="16">
                  <c:v>544</c:v>
                </c:pt>
                <c:pt idx="17">
                  <c:v>517</c:v>
                </c:pt>
                <c:pt idx="18">
                  <c:v>624</c:v>
                </c:pt>
                <c:pt idx="19">
                  <c:v>642</c:v>
                </c:pt>
                <c:pt idx="20">
                  <c:v>613</c:v>
                </c:pt>
                <c:pt idx="21">
                  <c:v>694</c:v>
                </c:pt>
                <c:pt idx="22">
                  <c:v>713</c:v>
                </c:pt>
                <c:pt idx="23">
                  <c:v>796</c:v>
                </c:pt>
                <c:pt idx="24">
                  <c:v>811</c:v>
                </c:pt>
                <c:pt idx="25">
                  <c:v>926</c:v>
                </c:pt>
                <c:pt idx="26">
                  <c:v>1222</c:v>
                </c:pt>
                <c:pt idx="27">
                  <c:v>1274</c:v>
                </c:pt>
                <c:pt idx="28">
                  <c:v>1343</c:v>
                </c:pt>
                <c:pt idx="29">
                  <c:v>1319</c:v>
                </c:pt>
                <c:pt idx="30">
                  <c:v>1361</c:v>
                </c:pt>
                <c:pt idx="31">
                  <c:v>1532</c:v>
                </c:pt>
                <c:pt idx="32">
                  <c:v>1691</c:v>
                </c:pt>
                <c:pt idx="33">
                  <c:v>1726</c:v>
                </c:pt>
                <c:pt idx="34">
                  <c:v>1703</c:v>
                </c:pt>
                <c:pt idx="35">
                  <c:v>1837</c:v>
                </c:pt>
                <c:pt idx="36">
                  <c:v>1751</c:v>
                </c:pt>
                <c:pt idx="37">
                  <c:v>1769</c:v>
                </c:pt>
                <c:pt idx="38">
                  <c:v>1777</c:v>
                </c:pt>
                <c:pt idx="39">
                  <c:v>1740</c:v>
                </c:pt>
                <c:pt idx="40">
                  <c:v>1739</c:v>
                </c:pt>
                <c:pt idx="41">
                  <c:v>1733</c:v>
                </c:pt>
                <c:pt idx="42">
                  <c:v>1766</c:v>
                </c:pt>
                <c:pt idx="43">
                  <c:v>1769</c:v>
                </c:pt>
                <c:pt idx="44">
                  <c:v>1593</c:v>
                </c:pt>
                <c:pt idx="45">
                  <c:v>1348</c:v>
                </c:pt>
                <c:pt idx="46">
                  <c:v>1252</c:v>
                </c:pt>
                <c:pt idx="47">
                  <c:v>1229</c:v>
                </c:pt>
                <c:pt idx="48">
                  <c:v>1216</c:v>
                </c:pt>
                <c:pt idx="49">
                  <c:v>1371</c:v>
                </c:pt>
                <c:pt idx="50">
                  <c:v>1648</c:v>
                </c:pt>
                <c:pt idx="51">
                  <c:v>1365</c:v>
                </c:pt>
                <c:pt idx="52">
                  <c:v>1220</c:v>
                </c:pt>
              </c:numCache>
            </c:numRef>
          </c:val>
          <c:smooth val="0"/>
          <c:extLst>
            <c:ext xmlns:c16="http://schemas.microsoft.com/office/drawing/2014/chart" uri="{C3380CC4-5D6E-409C-BE32-E72D297353CC}">
              <c16:uniqueId val="{00000001-5526-4736-A716-6892CD267CAE}"/>
            </c:ext>
          </c:extLst>
        </c:ser>
        <c:ser>
          <c:idx val="2"/>
          <c:order val="2"/>
          <c:tx>
            <c:strRef>
              <c:f>'Flygtrafik - Air 1'!$M$5</c:f>
              <c:strCache>
                <c:ptCount val="1"/>
                <c:pt idx="0">
                  <c:v>2021</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'Flygtrafik - Air 1'!$B$6:$B$58</c:f>
              <c:strCache>
                <c:ptCount val="50"/>
                <c:pt idx="2">
                  <c:v>Jan</c:v>
                </c:pt>
                <c:pt idx="6">
                  <c:v>Feb</c:v>
                </c:pt>
                <c:pt idx="11">
                  <c:v>Mar</c:v>
                </c:pt>
                <c:pt idx="15">
                  <c:v>Apr</c:v>
                </c:pt>
                <c:pt idx="19">
                  <c:v>Maj</c:v>
                </c:pt>
                <c:pt idx="24">
                  <c:v>Jun</c:v>
                </c:pt>
                <c:pt idx="28">
                  <c:v>Jul</c:v>
                </c:pt>
                <c:pt idx="32">
                  <c:v>Aug</c:v>
                </c:pt>
                <c:pt idx="37">
                  <c:v>Sep</c:v>
                </c:pt>
                <c:pt idx="41">
                  <c:v>Okt</c:v>
                </c:pt>
                <c:pt idx="45">
                  <c:v>Nov</c:v>
                </c:pt>
                <c:pt idx="49">
                  <c:v>Dec</c:v>
                </c:pt>
              </c:strCache>
            </c:strRef>
          </c:cat>
          <c:val>
            <c:numRef>
              <c:f>'Flygtrafik - Air 1'!$M$6:$M$22</c:f>
              <c:numCache>
                <c:formatCode>#,##0</c:formatCode>
                <c:ptCount val="17"/>
                <c:pt idx="0">
                  <c:v>1435</c:v>
                </c:pt>
                <c:pt idx="1">
                  <c:v>1212</c:v>
                </c:pt>
                <c:pt idx="2">
                  <c:v>1052</c:v>
                </c:pt>
                <c:pt idx="3">
                  <c:v>1017</c:v>
                </c:pt>
                <c:pt idx="4">
                  <c:v>983</c:v>
                </c:pt>
                <c:pt idx="5">
                  <c:v>1113</c:v>
                </c:pt>
                <c:pt idx="6">
                  <c:v>985</c:v>
                </c:pt>
                <c:pt idx="7">
                  <c:v>1126</c:v>
                </c:pt>
                <c:pt idx="8">
                  <c:v>1122</c:v>
                </c:pt>
                <c:pt idx="9">
                  <c:v>1099</c:v>
                </c:pt>
                <c:pt idx="10">
                  <c:v>1063</c:v>
                </c:pt>
                <c:pt idx="11">
                  <c:v>1125</c:v>
                </c:pt>
                <c:pt idx="12">
                  <c:v>1227</c:v>
                </c:pt>
                <c:pt idx="13">
                  <c:v>1300</c:v>
                </c:pt>
                <c:pt idx="14">
                  <c:v>1230</c:v>
                </c:pt>
                <c:pt idx="15">
                  <c:v>1190</c:v>
                </c:pt>
                <c:pt idx="16">
                  <c:v>1192</c:v>
                </c:pt>
              </c:numCache>
            </c:numRef>
          </c:val>
          <c:smooth val="0"/>
          <c:extLst>
            <c:ext xmlns:c16="http://schemas.microsoft.com/office/drawing/2014/chart" uri="{C3380CC4-5D6E-409C-BE32-E72D297353CC}">
              <c16:uniqueId val="{00000000-3468-49B8-A1B3-064102FE082F}"/>
            </c:ext>
          </c:extLst>
        </c:ser>
        <c:dLbls>
          <c:showLegendKey val="0"/>
          <c:showVal val="0"/>
          <c:showCatName val="0"/>
          <c:showSerName val="0"/>
          <c:showPercent val="0"/>
          <c:showBubbleSize val="0"/>
        </c:dLbls>
        <c:marker val="1"/>
        <c:smooth val="0"/>
        <c:axId val="935370144"/>
        <c:axId val="935370800"/>
      </c:lineChart>
      <c:catAx>
        <c:axId val="935370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935370800"/>
        <c:crosses val="autoZero"/>
        <c:auto val="1"/>
        <c:lblAlgn val="ctr"/>
        <c:lblOffset val="100"/>
        <c:noMultiLvlLbl val="0"/>
      </c:catAx>
      <c:valAx>
        <c:axId val="9353708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sv-SE"/>
                  <a:t>Antal flygningar</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935370144"/>
        <c:crosses val="autoZero"/>
        <c:crossBetween val="between"/>
      </c:valAx>
      <c:spPr>
        <a:noFill/>
        <a:ln>
          <a:noFill/>
        </a:ln>
        <a:effectLst/>
      </c:spPr>
    </c:plotArea>
    <c:legend>
      <c:legendPos val="r"/>
      <c:layout>
        <c:manualLayout>
          <c:xMode val="edge"/>
          <c:yMode val="edge"/>
          <c:x val="0.69030887594704871"/>
          <c:y val="0.48771971573729528"/>
          <c:w val="7.8447067940079607E-2"/>
          <c:h val="9.9868130293318064E-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'Flygtrafik - Air 2'!$V$19</c:f>
              <c:strCache>
                <c:ptCount val="1"/>
                <c:pt idx="0">
                  <c:v>Inrikes</c:v>
                </c:pt>
              </c:strCache>
            </c:strRef>
          </c:tx>
          <c:spPr>
            <a:solidFill>
              <a:schemeClr val="accent6"/>
            </a:solidFill>
            <a:ln>
              <a:noFill/>
            </a:ln>
            <a:effectLst/>
          </c:spPr>
          <c:invertIfNegative val="0"/>
          <c:cat>
            <c:strRef>
              <c:f>'Flygtrafik - Air 2'!$U$20:$U$34</c:f>
              <c:strCache>
                <c:ptCount val="15"/>
                <c:pt idx="0">
                  <c:v>Jan</c:v>
                </c:pt>
                <c:pt idx="1">
                  <c:v>Feb</c:v>
                </c:pt>
                <c:pt idx="2">
                  <c:v>Mar</c:v>
                </c:pt>
                <c:pt idx="3">
                  <c:v>Apr</c:v>
                </c:pt>
                <c:pt idx="4">
                  <c:v>Maj</c:v>
                </c:pt>
                <c:pt idx="5">
                  <c:v>Jun</c:v>
                </c:pt>
                <c:pt idx="6">
                  <c:v>Jul</c:v>
                </c:pt>
                <c:pt idx="7">
                  <c:v>Aug</c:v>
                </c:pt>
                <c:pt idx="8">
                  <c:v>Sep</c:v>
                </c:pt>
                <c:pt idx="9">
                  <c:v>Okt</c:v>
                </c:pt>
                <c:pt idx="10">
                  <c:v>Nov</c:v>
                </c:pt>
                <c:pt idx="11">
                  <c:v>Dec</c:v>
                </c:pt>
                <c:pt idx="12">
                  <c:v>Jan</c:v>
                </c:pt>
                <c:pt idx="13">
                  <c:v>Feb</c:v>
                </c:pt>
                <c:pt idx="14">
                  <c:v>Mar</c:v>
                </c:pt>
              </c:strCache>
            </c:strRef>
          </c:cat>
          <c:val>
            <c:numRef>
              <c:f>'Flygtrafik - Air 2'!$V$20:$V$34</c:f>
              <c:numCache>
                <c:formatCode>0.0</c:formatCode>
                <c:ptCount val="15"/>
                <c:pt idx="0">
                  <c:v>-10.942102627548012</c:v>
                </c:pt>
                <c:pt idx="1">
                  <c:v>-10.754934216389046</c:v>
                </c:pt>
                <c:pt idx="2">
                  <c:v>-58.381610162414276</c:v>
                </c:pt>
                <c:pt idx="3">
                  <c:v>-97.605184138168681</c:v>
                </c:pt>
                <c:pt idx="4">
                  <c:v>-97.778592622822543</c:v>
                </c:pt>
                <c:pt idx="5">
                  <c:v>-93.344176498299589</c:v>
                </c:pt>
                <c:pt idx="6">
                  <c:v>-79.257525473574205</c:v>
                </c:pt>
                <c:pt idx="7">
                  <c:v>-77.112726966586195</c:v>
                </c:pt>
                <c:pt idx="8">
                  <c:v>-76.403432045005488</c:v>
                </c:pt>
                <c:pt idx="9">
                  <c:v>-73.301853248242082</c:v>
                </c:pt>
                <c:pt idx="10">
                  <c:v>-85.659683433316431</c:v>
                </c:pt>
                <c:pt idx="11">
                  <c:v>-84.406859464255149</c:v>
                </c:pt>
                <c:pt idx="12">
                  <c:v>-86.449370935266074</c:v>
                </c:pt>
                <c:pt idx="13">
                  <c:v>-85.834707971034746</c:v>
                </c:pt>
                <c:pt idx="14">
                  <c:v>-67.490858824578609</c:v>
                </c:pt>
              </c:numCache>
            </c:numRef>
          </c:val>
          <c:extLst>
            <c:ext xmlns:c16="http://schemas.microsoft.com/office/drawing/2014/chart" uri="{C3380CC4-5D6E-409C-BE32-E72D297353CC}">
              <c16:uniqueId val="{00000000-D293-4A2C-A491-6116AF65CE4D}"/>
            </c:ext>
          </c:extLst>
        </c:ser>
        <c:ser>
          <c:idx val="1"/>
          <c:order val="1"/>
          <c:tx>
            <c:strRef>
              <c:f>'Flygtrafik - Air 2'!$W$19</c:f>
              <c:strCache>
                <c:ptCount val="1"/>
                <c:pt idx="0">
                  <c:v>Utrikes</c:v>
                </c:pt>
              </c:strCache>
            </c:strRef>
          </c:tx>
          <c:spPr>
            <a:solidFill>
              <a:schemeClr val="tx1">
                <a:lumMod val="65000"/>
                <a:lumOff val="35000"/>
              </a:schemeClr>
            </a:solidFill>
            <a:ln>
              <a:solidFill>
                <a:schemeClr val="tx1">
                  <a:lumMod val="65000"/>
                  <a:lumOff val="35000"/>
                </a:schemeClr>
              </a:solidFill>
            </a:ln>
            <a:effectLst/>
          </c:spPr>
          <c:invertIfNegative val="0"/>
          <c:cat>
            <c:strRef>
              <c:f>'Flygtrafik - Air 2'!$U$20:$U$34</c:f>
              <c:strCache>
                <c:ptCount val="15"/>
                <c:pt idx="0">
                  <c:v>Jan</c:v>
                </c:pt>
                <c:pt idx="1">
                  <c:v>Feb</c:v>
                </c:pt>
                <c:pt idx="2">
                  <c:v>Mar</c:v>
                </c:pt>
                <c:pt idx="3">
                  <c:v>Apr</c:v>
                </c:pt>
                <c:pt idx="4">
                  <c:v>Maj</c:v>
                </c:pt>
                <c:pt idx="5">
                  <c:v>Jun</c:v>
                </c:pt>
                <c:pt idx="6">
                  <c:v>Jul</c:v>
                </c:pt>
                <c:pt idx="7">
                  <c:v>Aug</c:v>
                </c:pt>
                <c:pt idx="8">
                  <c:v>Sep</c:v>
                </c:pt>
                <c:pt idx="9">
                  <c:v>Okt</c:v>
                </c:pt>
                <c:pt idx="10">
                  <c:v>Nov</c:v>
                </c:pt>
                <c:pt idx="11">
                  <c:v>Dec</c:v>
                </c:pt>
                <c:pt idx="12">
                  <c:v>Jan</c:v>
                </c:pt>
                <c:pt idx="13">
                  <c:v>Feb</c:v>
                </c:pt>
                <c:pt idx="14">
                  <c:v>Mar</c:v>
                </c:pt>
              </c:strCache>
            </c:strRef>
          </c:cat>
          <c:val>
            <c:numRef>
              <c:f>'Flygtrafik - Air 2'!$W$20:$W$34</c:f>
              <c:numCache>
                <c:formatCode>0.0</c:formatCode>
                <c:ptCount val="15"/>
                <c:pt idx="0">
                  <c:v>-1.60007358226395</c:v>
                </c:pt>
                <c:pt idx="1">
                  <c:v>-1.5128891336325778</c:v>
                </c:pt>
                <c:pt idx="2">
                  <c:v>-59.882076294604225</c:v>
                </c:pt>
                <c:pt idx="3">
                  <c:v>-98.413137099482668</c:v>
                </c:pt>
                <c:pt idx="4">
                  <c:v>-97.98282214410149</c:v>
                </c:pt>
                <c:pt idx="5">
                  <c:v>-96.295103627969269</c:v>
                </c:pt>
                <c:pt idx="6">
                  <c:v>-89.600726296541353</c:v>
                </c:pt>
                <c:pt idx="7">
                  <c:v>-84.592202781709602</c:v>
                </c:pt>
                <c:pt idx="8">
                  <c:v>-85.347231276717537</c:v>
                </c:pt>
                <c:pt idx="9">
                  <c:v>-81.897980763632333</c:v>
                </c:pt>
                <c:pt idx="10">
                  <c:v>-87.73609493288572</c:v>
                </c:pt>
                <c:pt idx="11">
                  <c:v>-86.364055485306451</c:v>
                </c:pt>
                <c:pt idx="12">
                  <c:v>-87.839100992896007</c:v>
                </c:pt>
                <c:pt idx="13">
                  <c:v>-91.900978276786887</c:v>
                </c:pt>
                <c:pt idx="14">
                  <c:v>-78.44917742001293</c:v>
                </c:pt>
              </c:numCache>
            </c:numRef>
          </c:val>
          <c:extLst>
            <c:ext xmlns:c16="http://schemas.microsoft.com/office/drawing/2014/chart" uri="{C3380CC4-5D6E-409C-BE32-E72D297353CC}">
              <c16:uniqueId val="{00000001-D293-4A2C-A491-6116AF65CE4D}"/>
            </c:ext>
          </c:extLst>
        </c:ser>
        <c:dLbls>
          <c:showLegendKey val="0"/>
          <c:showVal val="0"/>
          <c:showCatName val="0"/>
          <c:showSerName val="0"/>
          <c:showPercent val="0"/>
          <c:showBubbleSize val="0"/>
        </c:dLbls>
        <c:gapWidth val="219"/>
        <c:overlap val="-27"/>
        <c:axId val="1258053183"/>
        <c:axId val="1347280191"/>
      </c:barChart>
      <c:catAx>
        <c:axId val="1258053183"/>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347280191"/>
        <c:crosses val="autoZero"/>
        <c:auto val="1"/>
        <c:lblAlgn val="ctr"/>
        <c:lblOffset val="100"/>
        <c:noMultiLvlLbl val="0"/>
      </c:catAx>
      <c:valAx>
        <c:axId val="1347280191"/>
        <c:scaling>
          <c:orientation val="minMax"/>
          <c:min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Procent</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2580531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10762114008886"/>
          <c:y val="9.9067211994801632E-2"/>
          <c:w val="0.69402153959255186"/>
          <c:h val="0.86262362387192315"/>
        </c:manualLayout>
      </c:layout>
      <c:lineChart>
        <c:grouping val="standard"/>
        <c:varyColors val="0"/>
        <c:ser>
          <c:idx val="3"/>
          <c:order val="0"/>
          <c:tx>
            <c:strRef>
              <c:f>'Summering - Summary'!$A$9</c:f>
              <c:strCache>
                <c:ptCount val="1"/>
                <c:pt idx="0">
                  <c:v>Järnväg - godståg</c:v>
                </c:pt>
              </c:strCache>
            </c:strRef>
          </c:tx>
          <c:spPr>
            <a:ln w="19050" cap="rnd">
              <a:solidFill>
                <a:srgbClr val="00B050">
                  <a:alpha val="75000"/>
                </a:srgbClr>
              </a:solidFill>
              <a:round/>
            </a:ln>
            <a:effectLst/>
          </c:spPr>
          <c:marker>
            <c:symbol val="circle"/>
            <c:size val="3"/>
            <c:spPr>
              <a:solidFill>
                <a:srgbClr val="00B050">
                  <a:alpha val="75000"/>
                </a:srgbClr>
              </a:solidFill>
              <a:ln w="9525">
                <a:solidFill>
                  <a:srgbClr val="00B050">
                    <a:alpha val="75000"/>
                  </a:srgbClr>
                </a:solidFill>
              </a:ln>
              <a:effectLst/>
            </c:spPr>
          </c:marker>
          <c:cat>
            <c:strRef>
              <c:f>'Summering - Summary'!$C$13:$BJ$13</c:f>
              <c:strCache>
                <c:ptCount val="58"/>
                <c:pt idx="1">
                  <c:v>Mars</c:v>
                </c:pt>
                <c:pt idx="5">
                  <c:v>April</c:v>
                </c:pt>
                <c:pt idx="9">
                  <c:v>Maj</c:v>
                </c:pt>
                <c:pt idx="14">
                  <c:v>Juni</c:v>
                </c:pt>
                <c:pt idx="18">
                  <c:v>Juli</c:v>
                </c:pt>
                <c:pt idx="22">
                  <c:v>Augusti</c:v>
                </c:pt>
                <c:pt idx="27">
                  <c:v>September</c:v>
                </c:pt>
                <c:pt idx="31">
                  <c:v>Oktober</c:v>
                </c:pt>
                <c:pt idx="36">
                  <c:v>November</c:v>
                </c:pt>
                <c:pt idx="40">
                  <c:v>December</c:v>
                </c:pt>
                <c:pt idx="44">
                  <c:v>Januari</c:v>
                </c:pt>
                <c:pt idx="49">
                  <c:v>Februari</c:v>
                </c:pt>
                <c:pt idx="53">
                  <c:v>Mars</c:v>
                </c:pt>
                <c:pt idx="57">
                  <c:v>April</c:v>
                </c:pt>
              </c:strCache>
            </c:strRef>
          </c:cat>
          <c:val>
            <c:numRef>
              <c:f>'Summering - Summary'!$C$9:$BJ$9</c:f>
              <c:numCache>
                <c:formatCode>0%</c:formatCode>
                <c:ptCount val="60"/>
                <c:pt idx="0">
                  <c:v>2.1604427227432887E-2</c:v>
                </c:pt>
                <c:pt idx="1">
                  <c:v>6.1687663038662008E-2</c:v>
                </c:pt>
                <c:pt idx="2">
                  <c:v>-4.7044911618649831E-4</c:v>
                </c:pt>
                <c:pt idx="3">
                  <c:v>-2.2205183273770156E-2</c:v>
                </c:pt>
                <c:pt idx="4">
                  <c:v>-0.19435130184871077</c:v>
                </c:pt>
                <c:pt idx="5">
                  <c:v>6.978071758112632E-2</c:v>
                </c:pt>
                <c:pt idx="6">
                  <c:v>-4.9896890049930774E-3</c:v>
                </c:pt>
                <c:pt idx="7">
                  <c:v>-0.14000000000000001</c:v>
                </c:pt>
                <c:pt idx="8">
                  <c:v>-0.01</c:v>
                </c:pt>
                <c:pt idx="9">
                  <c:v>-0.06</c:v>
                </c:pt>
                <c:pt idx="10">
                  <c:v>-0.1</c:v>
                </c:pt>
                <c:pt idx="11">
                  <c:v>9.6317013453477332E-2</c:v>
                </c:pt>
                <c:pt idx="12">
                  <c:v>-0.09</c:v>
                </c:pt>
                <c:pt idx="13">
                  <c:v>-0.12</c:v>
                </c:pt>
                <c:pt idx="14">
                  <c:v>-0.11</c:v>
                </c:pt>
                <c:pt idx="15">
                  <c:v>-0.03</c:v>
                </c:pt>
                <c:pt idx="16">
                  <c:v>-0.04</c:v>
                </c:pt>
                <c:pt idx="17">
                  <c:v>-0.01</c:v>
                </c:pt>
                <c:pt idx="18">
                  <c:v>0</c:v>
                </c:pt>
                <c:pt idx="19">
                  <c:v>0.01</c:v>
                </c:pt>
                <c:pt idx="20">
                  <c:v>-4.1744103070805005E-2</c:v>
                </c:pt>
                <c:pt idx="21">
                  <c:v>4.7256255931220834E-2</c:v>
                </c:pt>
                <c:pt idx="22">
                  <c:v>9.1094943250254926E-2</c:v>
                </c:pt>
                <c:pt idx="23">
                  <c:v>0.02</c:v>
                </c:pt>
                <c:pt idx="24">
                  <c:v>7.3539964987154871E-2</c:v>
                </c:pt>
                <c:pt idx="25">
                  <c:v>-2.2860051327430925E-2</c:v>
                </c:pt>
                <c:pt idx="26">
                  <c:v>0.06</c:v>
                </c:pt>
                <c:pt idx="27">
                  <c:v>0.05</c:v>
                </c:pt>
                <c:pt idx="28">
                  <c:v>0.01</c:v>
                </c:pt>
                <c:pt idx="29">
                  <c:v>0.03</c:v>
                </c:pt>
                <c:pt idx="30">
                  <c:v>0.05</c:v>
                </c:pt>
                <c:pt idx="31">
                  <c:v>0.05</c:v>
                </c:pt>
                <c:pt idx="32">
                  <c:v>0</c:v>
                </c:pt>
                <c:pt idx="33">
                  <c:v>0.04</c:v>
                </c:pt>
                <c:pt idx="34">
                  <c:v>0.03</c:v>
                </c:pt>
                <c:pt idx="35">
                  <c:v>0.13</c:v>
                </c:pt>
                <c:pt idx="36">
                  <c:v>7.0000000000000007E-2</c:v>
                </c:pt>
                <c:pt idx="37">
                  <c:v>0.03</c:v>
                </c:pt>
                <c:pt idx="38">
                  <c:v>0.09</c:v>
                </c:pt>
                <c:pt idx="39">
                  <c:v>0.08</c:v>
                </c:pt>
                <c:pt idx="40">
                  <c:v>8.0844095192067977E-2</c:v>
                </c:pt>
                <c:pt idx="41">
                  <c:v>3.5112227286834663E-2</c:v>
                </c:pt>
                <c:pt idx="42">
                  <c:v>-1.0619640618398651E-2</c:v>
                </c:pt>
                <c:pt idx="43">
                  <c:v>-5.6351508523631966E-2</c:v>
                </c:pt>
                <c:pt idx="44">
                  <c:v>-0.10208337642886527</c:v>
                </c:pt>
                <c:pt idx="45">
                  <c:v>-0.14322245851345339</c:v>
                </c:pt>
                <c:pt idx="46">
                  <c:v>1.5458212713841027E-2</c:v>
                </c:pt>
                <c:pt idx="47">
                  <c:v>4.0212591530483476E-2</c:v>
                </c:pt>
                <c:pt idx="48">
                  <c:v>-3.6413223733590731E-2</c:v>
                </c:pt>
                <c:pt idx="49">
                  <c:v>4.9698276515424498E-3</c:v>
                </c:pt>
                <c:pt idx="50">
                  <c:v>4.6395833767301879E-2</c:v>
                </c:pt>
                <c:pt idx="51">
                  <c:v>2.8301111682860645E-3</c:v>
                </c:pt>
                <c:pt idx="52">
                  <c:v>-6.2847718162915818E-3</c:v>
                </c:pt>
                <c:pt idx="53">
                  <c:v>-4.7482204621918343E-3</c:v>
                </c:pt>
                <c:pt idx="54">
                  <c:v>6.468895010667064E-2</c:v>
                </c:pt>
                <c:pt idx="55">
                  <c:v>8.1978825655822457E-2</c:v>
                </c:pt>
                <c:pt idx="56">
                  <c:v>0.10390044042088903</c:v>
                </c:pt>
                <c:pt idx="57">
                  <c:v>8.8256126453689326E-2</c:v>
                </c:pt>
                <c:pt idx="58">
                  <c:v>0.10998273381023785</c:v>
                </c:pt>
                <c:pt idx="59">
                  <c:v>4.0925752949324018E-2</c:v>
                </c:pt>
              </c:numCache>
            </c:numRef>
          </c:val>
          <c:smooth val="0"/>
          <c:extLst>
            <c:ext xmlns:c16="http://schemas.microsoft.com/office/drawing/2014/chart" uri="{C3380CC4-5D6E-409C-BE32-E72D297353CC}">
              <c16:uniqueId val="{00000000-CE77-4EA6-9627-2C7FC2ACC906}"/>
            </c:ext>
          </c:extLst>
        </c:ser>
        <c:ser>
          <c:idx val="2"/>
          <c:order val="1"/>
          <c:tx>
            <c:strRef>
              <c:f>'Summering - Summary'!$A$8</c:f>
              <c:strCache>
                <c:ptCount val="1"/>
                <c:pt idx="0">
                  <c:v>Järnväg - persontåg</c:v>
                </c:pt>
              </c:strCache>
            </c:strRef>
          </c:tx>
          <c:spPr>
            <a:ln w="19050" cap="rnd">
              <a:solidFill>
                <a:srgbClr val="92D050"/>
              </a:solidFill>
              <a:round/>
            </a:ln>
            <a:effectLst/>
          </c:spPr>
          <c:marker>
            <c:symbol val="circle"/>
            <c:size val="3"/>
            <c:spPr>
              <a:solidFill>
                <a:srgbClr val="92D050">
                  <a:alpha val="75000"/>
                </a:srgbClr>
              </a:solidFill>
              <a:ln w="9525">
                <a:solidFill>
                  <a:srgbClr val="92D050"/>
                </a:solidFill>
              </a:ln>
              <a:effectLst/>
            </c:spPr>
          </c:marker>
          <c:cat>
            <c:strRef>
              <c:f>'Summering - Summary'!$C$13:$BJ$13</c:f>
              <c:strCache>
                <c:ptCount val="58"/>
                <c:pt idx="1">
                  <c:v>Mars</c:v>
                </c:pt>
                <c:pt idx="5">
                  <c:v>April</c:v>
                </c:pt>
                <c:pt idx="9">
                  <c:v>Maj</c:v>
                </c:pt>
                <c:pt idx="14">
                  <c:v>Juni</c:v>
                </c:pt>
                <c:pt idx="18">
                  <c:v>Juli</c:v>
                </c:pt>
                <c:pt idx="22">
                  <c:v>Augusti</c:v>
                </c:pt>
                <c:pt idx="27">
                  <c:v>September</c:v>
                </c:pt>
                <c:pt idx="31">
                  <c:v>Oktober</c:v>
                </c:pt>
                <c:pt idx="36">
                  <c:v>November</c:v>
                </c:pt>
                <c:pt idx="40">
                  <c:v>December</c:v>
                </c:pt>
                <c:pt idx="44">
                  <c:v>Januari</c:v>
                </c:pt>
                <c:pt idx="49">
                  <c:v>Februari</c:v>
                </c:pt>
                <c:pt idx="53">
                  <c:v>Mars</c:v>
                </c:pt>
                <c:pt idx="57">
                  <c:v>April</c:v>
                </c:pt>
              </c:strCache>
            </c:strRef>
          </c:cat>
          <c:val>
            <c:numRef>
              <c:f>'Summering - Summary'!$C$8:$BJ$8</c:f>
              <c:numCache>
                <c:formatCode>0%</c:formatCode>
                <c:ptCount val="60"/>
                <c:pt idx="0">
                  <c:v>1.3067812551372175E-2</c:v>
                </c:pt>
                <c:pt idx="1">
                  <c:v>-1.9684800788570544E-2</c:v>
                </c:pt>
                <c:pt idx="2">
                  <c:v>-0.10324683910415462</c:v>
                </c:pt>
                <c:pt idx="3">
                  <c:v>-0.19989880300246013</c:v>
                </c:pt>
                <c:pt idx="4">
                  <c:v>-0.28822127514780166</c:v>
                </c:pt>
                <c:pt idx="5">
                  <c:v>-0.21301103077885725</c:v>
                </c:pt>
                <c:pt idx="6">
                  <c:v>-0.19342587535636524</c:v>
                </c:pt>
                <c:pt idx="7">
                  <c:v>-0.25777539806525368</c:v>
                </c:pt>
                <c:pt idx="8">
                  <c:v>-0.26</c:v>
                </c:pt>
                <c:pt idx="9">
                  <c:v>-0.25</c:v>
                </c:pt>
                <c:pt idx="10">
                  <c:v>-0.3</c:v>
                </c:pt>
                <c:pt idx="11">
                  <c:v>-0.17</c:v>
                </c:pt>
                <c:pt idx="12">
                  <c:v>-0.21</c:v>
                </c:pt>
                <c:pt idx="13">
                  <c:v>-0.24</c:v>
                </c:pt>
                <c:pt idx="14">
                  <c:v>-0.24</c:v>
                </c:pt>
                <c:pt idx="15">
                  <c:v>-0.2</c:v>
                </c:pt>
                <c:pt idx="16">
                  <c:v>-0.18</c:v>
                </c:pt>
                <c:pt idx="17">
                  <c:v>-0.13</c:v>
                </c:pt>
                <c:pt idx="18">
                  <c:v>-0.12</c:v>
                </c:pt>
                <c:pt idx="19">
                  <c:v>-0.12</c:v>
                </c:pt>
                <c:pt idx="20">
                  <c:v>-0.11172660464762234</c:v>
                </c:pt>
                <c:pt idx="21">
                  <c:v>-0.13800009084247719</c:v>
                </c:pt>
                <c:pt idx="22">
                  <c:v>-0.12708807495425917</c:v>
                </c:pt>
                <c:pt idx="23">
                  <c:v>-0.11</c:v>
                </c:pt>
                <c:pt idx="24">
                  <c:v>-0.1364680111718789</c:v>
                </c:pt>
                <c:pt idx="25">
                  <c:v>-0.13229145488741764</c:v>
                </c:pt>
                <c:pt idx="26">
                  <c:v>-0.1</c:v>
                </c:pt>
                <c:pt idx="27">
                  <c:v>-0.09</c:v>
                </c:pt>
                <c:pt idx="28">
                  <c:v>-0.1</c:v>
                </c:pt>
                <c:pt idx="29">
                  <c:v>-0.09</c:v>
                </c:pt>
                <c:pt idx="30">
                  <c:v>-0.09</c:v>
                </c:pt>
                <c:pt idx="31">
                  <c:v>-0.08</c:v>
                </c:pt>
                <c:pt idx="32">
                  <c:v>-7.0000000000000007E-2</c:v>
                </c:pt>
                <c:pt idx="33">
                  <c:v>-0.09</c:v>
                </c:pt>
                <c:pt idx="34">
                  <c:v>-0.1</c:v>
                </c:pt>
                <c:pt idx="35">
                  <c:v>-7.0000000000000007E-2</c:v>
                </c:pt>
                <c:pt idx="36">
                  <c:v>-0.09</c:v>
                </c:pt>
                <c:pt idx="37">
                  <c:v>-7.0000000000000007E-2</c:v>
                </c:pt>
                <c:pt idx="38">
                  <c:v>-0.12</c:v>
                </c:pt>
                <c:pt idx="39">
                  <c:v>-9.5095501786155653E-2</c:v>
                </c:pt>
                <c:pt idx="40">
                  <c:v>-7.623397995449098E-2</c:v>
                </c:pt>
                <c:pt idx="41">
                  <c:v>-8.3089340870123443E-2</c:v>
                </c:pt>
                <c:pt idx="42">
                  <c:v>-8.9944701785755907E-2</c:v>
                </c:pt>
                <c:pt idx="43">
                  <c:v>-9.680006270138837E-2</c:v>
                </c:pt>
                <c:pt idx="44">
                  <c:v>-0.10365542361702082</c:v>
                </c:pt>
                <c:pt idx="45">
                  <c:v>-0.14739277186813746</c:v>
                </c:pt>
                <c:pt idx="46">
                  <c:v>-0.14315321672157463</c:v>
                </c:pt>
                <c:pt idx="47">
                  <c:v>-0.13159173415731595</c:v>
                </c:pt>
                <c:pt idx="48">
                  <c:v>-0.15281125860119305</c:v>
                </c:pt>
                <c:pt idx="49">
                  <c:v>-0.14305984041962938</c:v>
                </c:pt>
                <c:pt idx="50">
                  <c:v>-0.11825316947141079</c:v>
                </c:pt>
                <c:pt idx="51">
                  <c:v>-0.11395351363521711</c:v>
                </c:pt>
                <c:pt idx="52">
                  <c:v>-0.1357210071121438</c:v>
                </c:pt>
                <c:pt idx="53">
                  <c:v>-0.1083389522198701</c:v>
                </c:pt>
                <c:pt idx="54">
                  <c:v>-9.4108451816004246E-2</c:v>
                </c:pt>
                <c:pt idx="55">
                  <c:v>-0.1641478443273568</c:v>
                </c:pt>
                <c:pt idx="56">
                  <c:v>-0.12687900656885459</c:v>
                </c:pt>
                <c:pt idx="57">
                  <c:v>-6.6870147456616152E-2</c:v>
                </c:pt>
                <c:pt idx="58">
                  <c:v>2.5492045697969031E-2</c:v>
                </c:pt>
                <c:pt idx="59">
                  <c:v>-2.9812625302038261E-2</c:v>
                </c:pt>
              </c:numCache>
            </c:numRef>
          </c:val>
          <c:smooth val="0"/>
          <c:extLst>
            <c:ext xmlns:c16="http://schemas.microsoft.com/office/drawing/2014/chart" uri="{C3380CC4-5D6E-409C-BE32-E72D297353CC}">
              <c16:uniqueId val="{00000004-CE77-4EA6-9627-2C7FC2ACC906}"/>
            </c:ext>
          </c:extLst>
        </c:ser>
        <c:ser>
          <c:idx val="1"/>
          <c:order val="2"/>
          <c:tx>
            <c:strRef>
              <c:f>'Summering - Summary'!$A$7</c:f>
              <c:strCache>
                <c:ptCount val="1"/>
                <c:pt idx="0">
                  <c:v>Vägtrafik - tung trafik</c:v>
                </c:pt>
              </c:strCache>
            </c:strRef>
          </c:tx>
          <c:spPr>
            <a:ln w="19050" cap="rnd">
              <a:solidFill>
                <a:schemeClr val="accent2">
                  <a:alpha val="75000"/>
                </a:schemeClr>
              </a:solidFill>
              <a:round/>
            </a:ln>
            <a:effectLst/>
          </c:spPr>
          <c:marker>
            <c:symbol val="circle"/>
            <c:size val="3"/>
            <c:spPr>
              <a:solidFill>
                <a:schemeClr val="accent2">
                  <a:alpha val="75000"/>
                </a:schemeClr>
              </a:solidFill>
              <a:ln w="9525">
                <a:solidFill>
                  <a:schemeClr val="accent2">
                    <a:alpha val="75000"/>
                  </a:schemeClr>
                </a:solidFill>
              </a:ln>
              <a:effectLst/>
            </c:spPr>
          </c:marker>
          <c:cat>
            <c:strRef>
              <c:f>'Summering - Summary'!$C$13:$BJ$13</c:f>
              <c:strCache>
                <c:ptCount val="58"/>
                <c:pt idx="1">
                  <c:v>Mars</c:v>
                </c:pt>
                <c:pt idx="5">
                  <c:v>April</c:v>
                </c:pt>
                <c:pt idx="9">
                  <c:v>Maj</c:v>
                </c:pt>
                <c:pt idx="14">
                  <c:v>Juni</c:v>
                </c:pt>
                <c:pt idx="18">
                  <c:v>Juli</c:v>
                </c:pt>
                <c:pt idx="22">
                  <c:v>Augusti</c:v>
                </c:pt>
                <c:pt idx="27">
                  <c:v>September</c:v>
                </c:pt>
                <c:pt idx="31">
                  <c:v>Oktober</c:v>
                </c:pt>
                <c:pt idx="36">
                  <c:v>November</c:v>
                </c:pt>
                <c:pt idx="40">
                  <c:v>December</c:v>
                </c:pt>
                <c:pt idx="44">
                  <c:v>Januari</c:v>
                </c:pt>
                <c:pt idx="49">
                  <c:v>Februari</c:v>
                </c:pt>
                <c:pt idx="53">
                  <c:v>Mars</c:v>
                </c:pt>
                <c:pt idx="57">
                  <c:v>April</c:v>
                </c:pt>
              </c:strCache>
            </c:strRef>
          </c:cat>
          <c:val>
            <c:numRef>
              <c:f>'Summering - Summary'!$C$7:$BJ$7</c:f>
              <c:numCache>
                <c:formatCode>0%</c:formatCode>
                <c:ptCount val="60"/>
                <c:pt idx="0">
                  <c:v>0.03</c:v>
                </c:pt>
                <c:pt idx="1">
                  <c:v>-0.01</c:v>
                </c:pt>
                <c:pt idx="2">
                  <c:v>-0.03</c:v>
                </c:pt>
                <c:pt idx="3">
                  <c:v>-0.08</c:v>
                </c:pt>
                <c:pt idx="4">
                  <c:v>-0.09</c:v>
                </c:pt>
                <c:pt idx="5">
                  <c:v>-0.12</c:v>
                </c:pt>
                <c:pt idx="6">
                  <c:v>-0.08</c:v>
                </c:pt>
                <c:pt idx="7">
                  <c:v>-7.0000000000000007E-2</c:v>
                </c:pt>
                <c:pt idx="8">
                  <c:v>-0.06</c:v>
                </c:pt>
                <c:pt idx="9">
                  <c:v>-0.08</c:v>
                </c:pt>
                <c:pt idx="10">
                  <c:v>-7.0000000000000007E-2</c:v>
                </c:pt>
                <c:pt idx="11">
                  <c:v>-0.02</c:v>
                </c:pt>
                <c:pt idx="12">
                  <c:v>-0.08</c:v>
                </c:pt>
                <c:pt idx="13">
                  <c:v>-0.01</c:v>
                </c:pt>
                <c:pt idx="14">
                  <c:v>-0.04</c:v>
                </c:pt>
                <c:pt idx="15">
                  <c:v>-0.08</c:v>
                </c:pt>
                <c:pt idx="16">
                  <c:v>-0.08</c:v>
                </c:pt>
                <c:pt idx="17">
                  <c:v>-0.08</c:v>
                </c:pt>
                <c:pt idx="18">
                  <c:v>-0.06</c:v>
                </c:pt>
                <c:pt idx="19">
                  <c:v>-0.06</c:v>
                </c:pt>
                <c:pt idx="20">
                  <c:v>-6.1600000000000002E-2</c:v>
                </c:pt>
                <c:pt idx="21">
                  <c:v>-0.01</c:v>
                </c:pt>
                <c:pt idx="22">
                  <c:v>0.02</c:v>
                </c:pt>
                <c:pt idx="23">
                  <c:v>-0.02</c:v>
                </c:pt>
                <c:pt idx="24">
                  <c:v>-0.03</c:v>
                </c:pt>
                <c:pt idx="25">
                  <c:v>0.02</c:v>
                </c:pt>
                <c:pt idx="26">
                  <c:v>0</c:v>
                </c:pt>
                <c:pt idx="27">
                  <c:v>0.03</c:v>
                </c:pt>
                <c:pt idx="28">
                  <c:v>0.02</c:v>
                </c:pt>
                <c:pt idx="29">
                  <c:v>0.03</c:v>
                </c:pt>
                <c:pt idx="30">
                  <c:v>0.03</c:v>
                </c:pt>
                <c:pt idx="31">
                  <c:v>0.06</c:v>
                </c:pt>
                <c:pt idx="32">
                  <c:v>0.01</c:v>
                </c:pt>
                <c:pt idx="33">
                  <c:v>0.02</c:v>
                </c:pt>
                <c:pt idx="34">
                  <c:v>0.03</c:v>
                </c:pt>
                <c:pt idx="35">
                  <c:v>0.05</c:v>
                </c:pt>
                <c:pt idx="36">
                  <c:v>0.02</c:v>
                </c:pt>
                <c:pt idx="37">
                  <c:v>0.03</c:v>
                </c:pt>
                <c:pt idx="38">
                  <c:v>0.03</c:v>
                </c:pt>
                <c:pt idx="39">
                  <c:v>0</c:v>
                </c:pt>
                <c:pt idx="40">
                  <c:v>0.02</c:v>
                </c:pt>
                <c:pt idx="41">
                  <c:v>-2.4999999999999994E-2</c:v>
                </c:pt>
                <c:pt idx="42">
                  <c:v>-2.4999999999999994E-2</c:v>
                </c:pt>
                <c:pt idx="43">
                  <c:v>-0.06</c:v>
                </c:pt>
                <c:pt idx="44">
                  <c:v>-0.04</c:v>
                </c:pt>
                <c:pt idx="45">
                  <c:v>0</c:v>
                </c:pt>
                <c:pt idx="46">
                  <c:v>0.02</c:v>
                </c:pt>
                <c:pt idx="47">
                  <c:v>0.02</c:v>
                </c:pt>
                <c:pt idx="48">
                  <c:v>0.02</c:v>
                </c:pt>
                <c:pt idx="49">
                  <c:v>0</c:v>
                </c:pt>
                <c:pt idx="50">
                  <c:v>0.01</c:v>
                </c:pt>
                <c:pt idx="51">
                  <c:v>0.03</c:v>
                </c:pt>
                <c:pt idx="52">
                  <c:v>0.02</c:v>
                </c:pt>
                <c:pt idx="53">
                  <c:v>0.04</c:v>
                </c:pt>
                <c:pt idx="54">
                  <c:v>7.910000000000017E-2</c:v>
                </c:pt>
                <c:pt idx="55">
                  <c:v>-7.8500000000000014E-2</c:v>
                </c:pt>
                <c:pt idx="56">
                  <c:v>3.9599999999999858E-2</c:v>
                </c:pt>
                <c:pt idx="57">
                  <c:v>0.16480000000000006</c:v>
                </c:pt>
                <c:pt idx="58">
                  <c:v>-3.1999999999999917E-2</c:v>
                </c:pt>
              </c:numCache>
            </c:numRef>
          </c:val>
          <c:smooth val="0"/>
          <c:extLst>
            <c:ext xmlns:c16="http://schemas.microsoft.com/office/drawing/2014/chart" uri="{C3380CC4-5D6E-409C-BE32-E72D297353CC}">
              <c16:uniqueId val="{00000001-CE77-4EA6-9627-2C7FC2ACC906}"/>
            </c:ext>
          </c:extLst>
        </c:ser>
        <c:ser>
          <c:idx val="0"/>
          <c:order val="3"/>
          <c:tx>
            <c:strRef>
              <c:f>'Summering - Summary'!$A$6</c:f>
              <c:strCache>
                <c:ptCount val="1"/>
                <c:pt idx="0">
                  <c:v>Vägtrafik - totalt</c:v>
                </c:pt>
              </c:strCache>
            </c:strRef>
          </c:tx>
          <c:spPr>
            <a:ln w="22225" cap="rnd">
              <a:solidFill>
                <a:schemeClr val="tx1"/>
              </a:solidFill>
              <a:round/>
            </a:ln>
            <a:effectLst/>
          </c:spPr>
          <c:marker>
            <c:symbol val="circle"/>
            <c:size val="3"/>
            <c:spPr>
              <a:solidFill>
                <a:schemeClr val="tx1">
                  <a:alpha val="75000"/>
                </a:schemeClr>
              </a:solidFill>
              <a:ln w="9525">
                <a:solidFill>
                  <a:schemeClr val="tx1"/>
                </a:solidFill>
              </a:ln>
              <a:effectLst/>
            </c:spPr>
          </c:marker>
          <c:cat>
            <c:strRef>
              <c:f>'Summering - Summary'!$C$13:$BJ$13</c:f>
              <c:strCache>
                <c:ptCount val="58"/>
                <c:pt idx="1">
                  <c:v>Mars</c:v>
                </c:pt>
                <c:pt idx="5">
                  <c:v>April</c:v>
                </c:pt>
                <c:pt idx="9">
                  <c:v>Maj</c:v>
                </c:pt>
                <c:pt idx="14">
                  <c:v>Juni</c:v>
                </c:pt>
                <c:pt idx="18">
                  <c:v>Juli</c:v>
                </c:pt>
                <c:pt idx="22">
                  <c:v>Augusti</c:v>
                </c:pt>
                <c:pt idx="27">
                  <c:v>September</c:v>
                </c:pt>
                <c:pt idx="31">
                  <c:v>Oktober</c:v>
                </c:pt>
                <c:pt idx="36">
                  <c:v>November</c:v>
                </c:pt>
                <c:pt idx="40">
                  <c:v>December</c:v>
                </c:pt>
                <c:pt idx="44">
                  <c:v>Januari</c:v>
                </c:pt>
                <c:pt idx="49">
                  <c:v>Februari</c:v>
                </c:pt>
                <c:pt idx="53">
                  <c:v>Mars</c:v>
                </c:pt>
                <c:pt idx="57">
                  <c:v>April</c:v>
                </c:pt>
              </c:strCache>
            </c:strRef>
          </c:cat>
          <c:val>
            <c:numRef>
              <c:f>'Summering - Summary'!$C$6:$BJ$6</c:f>
              <c:numCache>
                <c:formatCode>0%</c:formatCode>
                <c:ptCount val="60"/>
                <c:pt idx="0">
                  <c:v>-0.04</c:v>
                </c:pt>
                <c:pt idx="1">
                  <c:v>-0.18</c:v>
                </c:pt>
                <c:pt idx="2">
                  <c:v>-0.21</c:v>
                </c:pt>
                <c:pt idx="3">
                  <c:v>-0.23</c:v>
                </c:pt>
                <c:pt idx="4">
                  <c:v>-0.27</c:v>
                </c:pt>
                <c:pt idx="5">
                  <c:v>-0.26</c:v>
                </c:pt>
                <c:pt idx="6">
                  <c:v>-0.2</c:v>
                </c:pt>
                <c:pt idx="7">
                  <c:v>-0.17</c:v>
                </c:pt>
                <c:pt idx="8">
                  <c:v>-0.17</c:v>
                </c:pt>
                <c:pt idx="9">
                  <c:v>-0.19</c:v>
                </c:pt>
                <c:pt idx="10">
                  <c:v>-0.17</c:v>
                </c:pt>
                <c:pt idx="11">
                  <c:v>-0.11</c:v>
                </c:pt>
                <c:pt idx="12">
                  <c:v>-0.18</c:v>
                </c:pt>
                <c:pt idx="13">
                  <c:v>-0.12</c:v>
                </c:pt>
                <c:pt idx="14">
                  <c:v>-0.11</c:v>
                </c:pt>
                <c:pt idx="15">
                  <c:v>-0.1</c:v>
                </c:pt>
                <c:pt idx="16">
                  <c:v>-0.1</c:v>
                </c:pt>
                <c:pt idx="17">
                  <c:v>-0.1</c:v>
                </c:pt>
                <c:pt idx="18">
                  <c:v>-0.06</c:v>
                </c:pt>
                <c:pt idx="19">
                  <c:v>-7.0000000000000007E-2</c:v>
                </c:pt>
                <c:pt idx="20">
                  <c:v>-5.9400000000000001E-2</c:v>
                </c:pt>
                <c:pt idx="21">
                  <c:v>-0.03</c:v>
                </c:pt>
                <c:pt idx="22">
                  <c:v>-0.01</c:v>
                </c:pt>
                <c:pt idx="23">
                  <c:v>-0.05</c:v>
                </c:pt>
                <c:pt idx="24">
                  <c:v>-0.05</c:v>
                </c:pt>
                <c:pt idx="25">
                  <c:v>-0.03</c:v>
                </c:pt>
                <c:pt idx="26">
                  <c:v>-0.03</c:v>
                </c:pt>
                <c:pt idx="27">
                  <c:v>0</c:v>
                </c:pt>
                <c:pt idx="28">
                  <c:v>-0.02</c:v>
                </c:pt>
                <c:pt idx="29">
                  <c:v>-0.01</c:v>
                </c:pt>
                <c:pt idx="30">
                  <c:v>-0.02</c:v>
                </c:pt>
                <c:pt idx="31">
                  <c:v>-0.02</c:v>
                </c:pt>
                <c:pt idx="32">
                  <c:v>-0.05</c:v>
                </c:pt>
                <c:pt idx="33">
                  <c:v>-0.05</c:v>
                </c:pt>
                <c:pt idx="34">
                  <c:v>-0.09</c:v>
                </c:pt>
                <c:pt idx="35">
                  <c:v>-0.12</c:v>
                </c:pt>
                <c:pt idx="36">
                  <c:v>-0.16</c:v>
                </c:pt>
                <c:pt idx="37">
                  <c:v>-0.15</c:v>
                </c:pt>
                <c:pt idx="38">
                  <c:v>-0.15</c:v>
                </c:pt>
                <c:pt idx="39">
                  <c:v>-0.15</c:v>
                </c:pt>
                <c:pt idx="40">
                  <c:v>-0.14000000000000001</c:v>
                </c:pt>
                <c:pt idx="41">
                  <c:v>-0.14000000000000001</c:v>
                </c:pt>
                <c:pt idx="42">
                  <c:v>-0.13</c:v>
                </c:pt>
                <c:pt idx="43">
                  <c:v>-0.15</c:v>
                </c:pt>
                <c:pt idx="44">
                  <c:v>-0.17</c:v>
                </c:pt>
                <c:pt idx="45">
                  <c:v>-0.16</c:v>
                </c:pt>
                <c:pt idx="46">
                  <c:v>-0.13</c:v>
                </c:pt>
                <c:pt idx="47">
                  <c:v>-0.13</c:v>
                </c:pt>
                <c:pt idx="48">
                  <c:v>-0.13</c:v>
                </c:pt>
                <c:pt idx="49">
                  <c:v>-0.13</c:v>
                </c:pt>
                <c:pt idx="50">
                  <c:v>-0.1</c:v>
                </c:pt>
                <c:pt idx="51">
                  <c:v>-0.09</c:v>
                </c:pt>
                <c:pt idx="52">
                  <c:v>-0.1</c:v>
                </c:pt>
                <c:pt idx="53">
                  <c:v>0.06</c:v>
                </c:pt>
                <c:pt idx="54">
                  <c:v>-8.1599999999999895E-2</c:v>
                </c:pt>
                <c:pt idx="55">
                  <c:v>-5.2000000000000046E-2</c:v>
                </c:pt>
                <c:pt idx="56">
                  <c:v>-9.1400000000000037E-2</c:v>
                </c:pt>
                <c:pt idx="57">
                  <c:v>-0.13130000000000008</c:v>
                </c:pt>
                <c:pt idx="58">
                  <c:v>-0.19339999999999991</c:v>
                </c:pt>
              </c:numCache>
            </c:numRef>
          </c:val>
          <c:smooth val="0"/>
          <c:extLst>
            <c:ext xmlns:c16="http://schemas.microsoft.com/office/drawing/2014/chart" uri="{C3380CC4-5D6E-409C-BE32-E72D297353CC}">
              <c16:uniqueId val="{00000002-CE77-4EA6-9627-2C7FC2ACC906}"/>
            </c:ext>
          </c:extLst>
        </c:ser>
        <c:ser>
          <c:idx val="4"/>
          <c:order val="4"/>
          <c:tx>
            <c:strRef>
              <c:f>'Summering - Summary'!$A$10</c:f>
              <c:strCache>
                <c:ptCount val="1"/>
                <c:pt idx="0">
                  <c:v>Sjöfart - lastfartyg</c:v>
                </c:pt>
              </c:strCache>
            </c:strRef>
          </c:tx>
          <c:spPr>
            <a:ln w="19050" cap="rnd">
              <a:solidFill>
                <a:srgbClr val="FF0000"/>
              </a:solidFill>
              <a:round/>
            </a:ln>
            <a:effectLst/>
          </c:spPr>
          <c:marker>
            <c:symbol val="circle"/>
            <c:size val="5"/>
            <c:spPr>
              <a:solidFill>
                <a:srgbClr val="FF0000"/>
              </a:solidFill>
              <a:ln w="9525">
                <a:solidFill>
                  <a:srgbClr val="FF0000"/>
                </a:solidFill>
              </a:ln>
              <a:effectLst/>
            </c:spPr>
          </c:marker>
          <c:cat>
            <c:strRef>
              <c:f>'Summering - Summary'!$C$13:$BJ$13</c:f>
              <c:strCache>
                <c:ptCount val="58"/>
                <c:pt idx="1">
                  <c:v>Mars</c:v>
                </c:pt>
                <c:pt idx="5">
                  <c:v>April</c:v>
                </c:pt>
                <c:pt idx="9">
                  <c:v>Maj</c:v>
                </c:pt>
                <c:pt idx="14">
                  <c:v>Juni</c:v>
                </c:pt>
                <c:pt idx="18">
                  <c:v>Juli</c:v>
                </c:pt>
                <c:pt idx="22">
                  <c:v>Augusti</c:v>
                </c:pt>
                <c:pt idx="27">
                  <c:v>September</c:v>
                </c:pt>
                <c:pt idx="31">
                  <c:v>Oktober</c:v>
                </c:pt>
                <c:pt idx="36">
                  <c:v>November</c:v>
                </c:pt>
                <c:pt idx="40">
                  <c:v>December</c:v>
                </c:pt>
                <c:pt idx="44">
                  <c:v>Januari</c:v>
                </c:pt>
                <c:pt idx="49">
                  <c:v>Februari</c:v>
                </c:pt>
                <c:pt idx="53">
                  <c:v>Mars</c:v>
                </c:pt>
                <c:pt idx="57">
                  <c:v>April</c:v>
                </c:pt>
              </c:strCache>
            </c:strRef>
          </c:cat>
          <c:val>
            <c:numRef>
              <c:f>'Summering - Summary'!$C$10:$AS$10</c:f>
              <c:numCache>
                <c:formatCode>0%</c:formatCode>
                <c:ptCount val="43"/>
                <c:pt idx="0">
                  <c:v>-4.6341463414634146E-2</c:v>
                </c:pt>
                <c:pt idx="1">
                  <c:v>-0.12337662337662338</c:v>
                </c:pt>
                <c:pt idx="2">
                  <c:v>4.4843049327354259E-3</c:v>
                </c:pt>
                <c:pt idx="3">
                  <c:v>-0.11663066954643629</c:v>
                </c:pt>
                <c:pt idx="4">
                  <c:v>-0.19006479481641469</c:v>
                </c:pt>
                <c:pt idx="5">
                  <c:v>-0.26766595289079231</c:v>
                </c:pt>
                <c:pt idx="6">
                  <c:v>-0.1111111111111111</c:v>
                </c:pt>
                <c:pt idx="7">
                  <c:v>-0.24637681159420294</c:v>
                </c:pt>
                <c:pt idx="8">
                  <c:v>-0.19318181818181818</c:v>
                </c:pt>
                <c:pt idx="9">
                  <c:v>-6.1320754716981132E-2</c:v>
                </c:pt>
                <c:pt idx="10">
                  <c:v>-0.22975929978118162</c:v>
                </c:pt>
                <c:pt idx="11">
                  <c:v>-0.26785714285714285</c:v>
                </c:pt>
                <c:pt idx="12">
                  <c:v>-0.21428571428571427</c:v>
                </c:pt>
                <c:pt idx="13">
                  <c:v>-0.15720524017467249</c:v>
                </c:pt>
                <c:pt idx="14">
                  <c:v>-0.20608899297423888</c:v>
                </c:pt>
                <c:pt idx="15">
                  <c:v>-0.11294117647058824</c:v>
                </c:pt>
                <c:pt idx="16">
                  <c:v>-0.21379310344827587</c:v>
                </c:pt>
                <c:pt idx="17">
                  <c:v>-0.28999999999999998</c:v>
                </c:pt>
                <c:pt idx="18">
                  <c:v>-0.22</c:v>
                </c:pt>
                <c:pt idx="19">
                  <c:v>-0.25287356321839083</c:v>
                </c:pt>
                <c:pt idx="20">
                  <c:v>-0.12471131639722864</c:v>
                </c:pt>
                <c:pt idx="21">
                  <c:v>-0.14578587699316628</c:v>
                </c:pt>
                <c:pt idx="22">
                  <c:v>-0.21973094170403587</c:v>
                </c:pt>
                <c:pt idx="23">
                  <c:v>-0.22587719298245601</c:v>
                </c:pt>
                <c:pt idx="24">
                  <c:v>-0.22149122807017543</c:v>
                </c:pt>
                <c:pt idx="25">
                  <c:v>-0.17482517482517482</c:v>
                </c:pt>
                <c:pt idx="26">
                  <c:v>-0.15802469135802469</c:v>
                </c:pt>
                <c:pt idx="27">
                  <c:v>-4.060913705583756E-2</c:v>
                </c:pt>
                <c:pt idx="28">
                  <c:v>-0.03</c:v>
                </c:pt>
                <c:pt idx="29">
                  <c:v>-0.03</c:v>
                </c:pt>
                <c:pt idx="30">
                  <c:v>-0.1</c:v>
                </c:pt>
                <c:pt idx="31">
                  <c:v>-0.04</c:v>
                </c:pt>
                <c:pt idx="32">
                  <c:v>-0.09</c:v>
                </c:pt>
                <c:pt idx="33">
                  <c:v>-0.14000000000000001</c:v>
                </c:pt>
                <c:pt idx="34">
                  <c:v>-0.16</c:v>
                </c:pt>
                <c:pt idx="35">
                  <c:v>-0.15</c:v>
                </c:pt>
                <c:pt idx="36">
                  <c:v>-0.15</c:v>
                </c:pt>
                <c:pt idx="37">
                  <c:v>-0.21</c:v>
                </c:pt>
                <c:pt idx="38">
                  <c:v>-0.04</c:v>
                </c:pt>
                <c:pt idx="39">
                  <c:v>-0.1</c:v>
                </c:pt>
              </c:numCache>
            </c:numRef>
          </c:val>
          <c:smooth val="0"/>
          <c:extLst>
            <c:ext xmlns:c16="http://schemas.microsoft.com/office/drawing/2014/chart" uri="{C3380CC4-5D6E-409C-BE32-E72D297353CC}">
              <c16:uniqueId val="{00000003-C236-4871-8843-C8F50DE1C61F}"/>
            </c:ext>
          </c:extLst>
        </c:ser>
        <c:ser>
          <c:idx val="5"/>
          <c:order val="5"/>
          <c:tx>
            <c:strRef>
              <c:f>'Summering - Summary'!$A$11</c:f>
              <c:strCache>
                <c:ptCount val="1"/>
                <c:pt idx="0">
                  <c:v>Flygtrafik - inrikes</c:v>
                </c:pt>
              </c:strCache>
            </c:strRef>
          </c:tx>
          <c:spPr>
            <a:ln w="19050" cap="rnd">
              <a:solidFill>
                <a:schemeClr val="accent1">
                  <a:alpha val="75000"/>
                </a:schemeClr>
              </a:solidFill>
              <a:round/>
            </a:ln>
            <a:effectLst/>
          </c:spPr>
          <c:marker>
            <c:symbol val="circle"/>
            <c:size val="3"/>
            <c:spPr>
              <a:solidFill>
                <a:schemeClr val="accent1">
                  <a:alpha val="75000"/>
                </a:schemeClr>
              </a:solidFill>
              <a:ln w="9525">
                <a:solidFill>
                  <a:schemeClr val="accent1">
                    <a:alpha val="75000"/>
                  </a:schemeClr>
                </a:solidFill>
              </a:ln>
              <a:effectLst/>
            </c:spPr>
          </c:marker>
          <c:cat>
            <c:strRef>
              <c:f>'Summering - Summary'!$C$13:$BJ$13</c:f>
              <c:strCache>
                <c:ptCount val="58"/>
                <c:pt idx="1">
                  <c:v>Mars</c:v>
                </c:pt>
                <c:pt idx="5">
                  <c:v>April</c:v>
                </c:pt>
                <c:pt idx="9">
                  <c:v>Maj</c:v>
                </c:pt>
                <c:pt idx="14">
                  <c:v>Juni</c:v>
                </c:pt>
                <c:pt idx="18">
                  <c:v>Juli</c:v>
                </c:pt>
                <c:pt idx="22">
                  <c:v>Augusti</c:v>
                </c:pt>
                <c:pt idx="27">
                  <c:v>September</c:v>
                </c:pt>
                <c:pt idx="31">
                  <c:v>Oktober</c:v>
                </c:pt>
                <c:pt idx="36">
                  <c:v>November</c:v>
                </c:pt>
                <c:pt idx="40">
                  <c:v>December</c:v>
                </c:pt>
                <c:pt idx="44">
                  <c:v>Januari</c:v>
                </c:pt>
                <c:pt idx="49">
                  <c:v>Februari</c:v>
                </c:pt>
                <c:pt idx="53">
                  <c:v>Mars</c:v>
                </c:pt>
                <c:pt idx="57">
                  <c:v>April</c:v>
                </c:pt>
              </c:strCache>
            </c:strRef>
          </c:cat>
          <c:val>
            <c:numRef>
              <c:f>'Summering - Summary'!$C$11:$BJ$11</c:f>
              <c:numCache>
                <c:formatCode>0%</c:formatCode>
                <c:ptCount val="60"/>
                <c:pt idx="0">
                  <c:v>-0.1315086782376502</c:v>
                </c:pt>
                <c:pt idx="1">
                  <c:v>-0.41994057444701222</c:v>
                </c:pt>
                <c:pt idx="2">
                  <c:v>-0.62449664429530205</c:v>
                </c:pt>
                <c:pt idx="3">
                  <c:v>-0.71870794078061906</c:v>
                </c:pt>
                <c:pt idx="4">
                  <c:v>-0.79479377958079789</c:v>
                </c:pt>
                <c:pt idx="5">
                  <c:v>-0.73797970886634323</c:v>
                </c:pt>
                <c:pt idx="6">
                  <c:v>-0.70136307311028501</c:v>
                </c:pt>
                <c:pt idx="7">
                  <c:v>-0.69655172413793098</c:v>
                </c:pt>
                <c:pt idx="8">
                  <c:v>-0.76854395604395609</c:v>
                </c:pt>
                <c:pt idx="9">
                  <c:v>-0.75110206849779582</c:v>
                </c:pt>
                <c:pt idx="10">
                  <c:v>-0.79461615154536391</c:v>
                </c:pt>
                <c:pt idx="11">
                  <c:v>-0.68256648374841711</c:v>
                </c:pt>
                <c:pt idx="12">
                  <c:v>-0.7035073409461664</c:v>
                </c:pt>
                <c:pt idx="13">
                  <c:v>-0.75405405405405401</c:v>
                </c:pt>
                <c:pt idx="14">
                  <c:v>-0.6508979413053001</c:v>
                </c:pt>
                <c:pt idx="15">
                  <c:v>-0.62643678160919536</c:v>
                </c:pt>
                <c:pt idx="16">
                  <c:v>-0.5871839581517001</c:v>
                </c:pt>
                <c:pt idx="17">
                  <c:v>-0.48370786516853931</c:v>
                </c:pt>
                <c:pt idx="18">
                  <c:v>-0.49718785151856015</c:v>
                </c:pt>
                <c:pt idx="19">
                  <c:v>-0.5022148394241418</c:v>
                </c:pt>
                <c:pt idx="20">
                  <c:v>-0.5319735391400221</c:v>
                </c:pt>
                <c:pt idx="21">
                  <c:v>-0.50234986945169713</c:v>
                </c:pt>
                <c:pt idx="22">
                  <c:v>-0.58577586206896548</c:v>
                </c:pt>
                <c:pt idx="23">
                  <c:v>-0.56075124568800305</c:v>
                </c:pt>
                <c:pt idx="24">
                  <c:v>-0.56093189964157708</c:v>
                </c:pt>
                <c:pt idx="25">
                  <c:v>-0.57350852272727271</c:v>
                </c:pt>
                <c:pt idx="26">
                  <c:v>-0.58905982905982901</c:v>
                </c:pt>
                <c:pt idx="27">
                  <c:v>-0.54558058925476605</c:v>
                </c:pt>
                <c:pt idx="28">
                  <c:v>-0.54160839160839158</c:v>
                </c:pt>
                <c:pt idx="29">
                  <c:v>-0.55563258232235702</c:v>
                </c:pt>
                <c:pt idx="30">
                  <c:v>-0.54647887323943656</c:v>
                </c:pt>
                <c:pt idx="31">
                  <c:v>-0.55637773079633546</c:v>
                </c:pt>
                <c:pt idx="32">
                  <c:v>-0.54320113314447593</c:v>
                </c:pt>
                <c:pt idx="33">
                  <c:v>-0.47222222222222221</c:v>
                </c:pt>
                <c:pt idx="34">
                  <c:v>-0.49049429657794674</c:v>
                </c:pt>
                <c:pt idx="35">
                  <c:v>-0.52270168855534704</c:v>
                </c:pt>
                <c:pt idx="36">
                  <c:v>-0.56221719457013575</c:v>
                </c:pt>
                <c:pt idx="37">
                  <c:v>-0.5891126025354213</c:v>
                </c:pt>
                <c:pt idx="38">
                  <c:v>-0.63580484056857478</c:v>
                </c:pt>
                <c:pt idx="39">
                  <c:v>-0.61707126076742358</c:v>
                </c:pt>
                <c:pt idx="40">
                  <c:v>-0.56969949916527551</c:v>
                </c:pt>
                <c:pt idx="41">
                  <c:v>-0.36669542709232095</c:v>
                </c:pt>
                <c:pt idx="42">
                  <c:v>-0.44272948822095859</c:v>
                </c:pt>
                <c:pt idx="43">
                  <c:v>-0.43623070674248576</c:v>
                </c:pt>
                <c:pt idx="44">
                  <c:v>-0.56104033970276013</c:v>
                </c:pt>
                <c:pt idx="45">
                  <c:v>-0.6334154351395731</c:v>
                </c:pt>
                <c:pt idx="46">
                  <c:v>-0.61379310344827587</c:v>
                </c:pt>
                <c:pt idx="47">
                  <c:v>-0.62208151958844482</c:v>
                </c:pt>
                <c:pt idx="48">
                  <c:v>-0.63381901840490795</c:v>
                </c:pt>
                <c:pt idx="49">
                  <c:v>-0.63118322121092207</c:v>
                </c:pt>
                <c:pt idx="50">
                  <c:v>-0.59870550161812297</c:v>
                </c:pt>
                <c:pt idx="51">
                  <c:v>-0.6087128712871287</c:v>
                </c:pt>
                <c:pt idx="52">
                  <c:v>-0.62281722933643779</c:v>
                </c:pt>
                <c:pt idx="53">
                  <c:v>-0.60760953112990013</c:v>
                </c:pt>
                <c:pt idx="54">
                  <c:v>-0.63783426873555604</c:v>
                </c:pt>
                <c:pt idx="55">
                  <c:v>-0.68389261744966445</c:v>
                </c:pt>
                <c:pt idx="56">
                  <c:v>-0.68135935397039038</c:v>
                </c:pt>
                <c:pt idx="57">
                  <c:v>-0.61156186612576069</c:v>
                </c:pt>
                <c:pt idx="58">
                  <c:v>-0.50198500220555808</c:v>
                </c:pt>
                <c:pt idx="59">
                  <c:v>-0.59657610718273169</c:v>
                </c:pt>
              </c:numCache>
            </c:numRef>
          </c:val>
          <c:smooth val="0"/>
          <c:extLst>
            <c:ext xmlns:c16="http://schemas.microsoft.com/office/drawing/2014/chart" uri="{C3380CC4-5D6E-409C-BE32-E72D297353CC}">
              <c16:uniqueId val="{00000005-CE77-4EA6-9627-2C7FC2ACC906}"/>
            </c:ext>
          </c:extLst>
        </c:ser>
        <c:ser>
          <c:idx val="6"/>
          <c:order val="6"/>
          <c:tx>
            <c:strRef>
              <c:f>'Summering - Summary'!$A$12</c:f>
              <c:strCache>
                <c:ptCount val="1"/>
                <c:pt idx="0">
                  <c:v>Flygtrafik - utrikes</c:v>
                </c:pt>
              </c:strCache>
            </c:strRef>
          </c:tx>
          <c:spPr>
            <a:ln w="19050" cap="rnd">
              <a:solidFill>
                <a:schemeClr val="accent1">
                  <a:lumMod val="75000"/>
                  <a:alpha val="75000"/>
                </a:schemeClr>
              </a:solidFill>
              <a:round/>
            </a:ln>
            <a:effectLst/>
          </c:spPr>
          <c:marker>
            <c:symbol val="circle"/>
            <c:size val="3"/>
            <c:spPr>
              <a:solidFill>
                <a:schemeClr val="accent1">
                  <a:lumMod val="75000"/>
                  <a:alpha val="75000"/>
                </a:schemeClr>
              </a:solidFill>
              <a:ln w="9525">
                <a:solidFill>
                  <a:schemeClr val="accent1">
                    <a:lumMod val="75000"/>
                    <a:alpha val="75000"/>
                  </a:schemeClr>
                </a:solidFill>
              </a:ln>
              <a:effectLst/>
            </c:spPr>
          </c:marker>
          <c:cat>
            <c:strRef>
              <c:f>'Summering - Summary'!$C$13:$BJ$13</c:f>
              <c:strCache>
                <c:ptCount val="58"/>
                <c:pt idx="1">
                  <c:v>Mars</c:v>
                </c:pt>
                <c:pt idx="5">
                  <c:v>April</c:v>
                </c:pt>
                <c:pt idx="9">
                  <c:v>Maj</c:v>
                </c:pt>
                <c:pt idx="14">
                  <c:v>Juni</c:v>
                </c:pt>
                <c:pt idx="18">
                  <c:v>Juli</c:v>
                </c:pt>
                <c:pt idx="22">
                  <c:v>Augusti</c:v>
                </c:pt>
                <c:pt idx="27">
                  <c:v>September</c:v>
                </c:pt>
                <c:pt idx="31">
                  <c:v>Oktober</c:v>
                </c:pt>
                <c:pt idx="36">
                  <c:v>November</c:v>
                </c:pt>
                <c:pt idx="40">
                  <c:v>December</c:v>
                </c:pt>
                <c:pt idx="44">
                  <c:v>Januari</c:v>
                </c:pt>
                <c:pt idx="49">
                  <c:v>Februari</c:v>
                </c:pt>
                <c:pt idx="53">
                  <c:v>Mars</c:v>
                </c:pt>
                <c:pt idx="57">
                  <c:v>April</c:v>
                </c:pt>
              </c:strCache>
            </c:strRef>
          </c:cat>
          <c:val>
            <c:numRef>
              <c:f>'Summering - Summary'!$C$12:$BJ$12</c:f>
              <c:numCache>
                <c:formatCode>0%</c:formatCode>
                <c:ptCount val="60"/>
                <c:pt idx="0">
                  <c:v>-0.12863849765258217</c:v>
                </c:pt>
                <c:pt idx="1">
                  <c:v>-0.52037142315709684</c:v>
                </c:pt>
                <c:pt idx="2">
                  <c:v>-0.81371814092953521</c:v>
                </c:pt>
                <c:pt idx="3">
                  <c:v>-0.88064283134705668</c:v>
                </c:pt>
                <c:pt idx="4">
                  <c:v>-0.9142053445850914</c:v>
                </c:pt>
                <c:pt idx="5">
                  <c:v>-0.89825581395348841</c:v>
                </c:pt>
                <c:pt idx="6">
                  <c:v>-0.89994482251241492</c:v>
                </c:pt>
                <c:pt idx="7">
                  <c:v>-0.89616388833099014</c:v>
                </c:pt>
                <c:pt idx="8">
                  <c:v>-0.89333333333333331</c:v>
                </c:pt>
                <c:pt idx="9">
                  <c:v>-0.89066757493188009</c:v>
                </c:pt>
                <c:pt idx="10">
                  <c:v>-0.89914445541296484</c:v>
                </c:pt>
                <c:pt idx="11">
                  <c:v>-0.87953480298559283</c:v>
                </c:pt>
                <c:pt idx="12">
                  <c:v>-0.8824596109462578</c:v>
                </c:pt>
                <c:pt idx="13">
                  <c:v>-0.87407055845594051</c:v>
                </c:pt>
                <c:pt idx="14">
                  <c:v>-0.86704918032786882</c:v>
                </c:pt>
                <c:pt idx="15">
                  <c:v>-0.84802232069588057</c:v>
                </c:pt>
                <c:pt idx="16">
                  <c:v>-0.79071758862818975</c:v>
                </c:pt>
                <c:pt idx="17">
                  <c:v>-0.77916449991332981</c:v>
                </c:pt>
                <c:pt idx="18">
                  <c:v>-0.7632228490832158</c:v>
                </c:pt>
                <c:pt idx="19">
                  <c:v>-0.76687875574407915</c:v>
                </c:pt>
                <c:pt idx="20">
                  <c:v>-0.75778608293290617</c:v>
                </c:pt>
                <c:pt idx="21">
                  <c:v>-0.72778962331201136</c:v>
                </c:pt>
                <c:pt idx="22">
                  <c:v>-0.70754064337599443</c:v>
                </c:pt>
                <c:pt idx="23">
                  <c:v>-0.70621276595744675</c:v>
                </c:pt>
                <c:pt idx="24">
                  <c:v>-0.71325138912274799</c:v>
                </c:pt>
                <c:pt idx="25">
                  <c:v>-0.69434276206322798</c:v>
                </c:pt>
                <c:pt idx="26">
                  <c:v>-0.70826391202932359</c:v>
                </c:pt>
                <c:pt idx="27">
                  <c:v>-0.70516666666666672</c:v>
                </c:pt>
                <c:pt idx="28">
                  <c:v>-0.70084175084175082</c:v>
                </c:pt>
                <c:pt idx="29">
                  <c:v>-0.70067091002924475</c:v>
                </c:pt>
                <c:pt idx="30">
                  <c:v>-0.69410729991204922</c:v>
                </c:pt>
                <c:pt idx="31">
                  <c:v>-0.68661844484629297</c:v>
                </c:pt>
                <c:pt idx="32">
                  <c:v>-0.68570920092543153</c:v>
                </c:pt>
                <c:pt idx="33">
                  <c:v>-0.65211406096361846</c:v>
                </c:pt>
                <c:pt idx="34">
                  <c:v>-0.67720364741641337</c:v>
                </c:pt>
                <c:pt idx="35">
                  <c:v>-0.72394020069629328</c:v>
                </c:pt>
                <c:pt idx="36">
                  <c:v>-0.74094765156217668</c:v>
                </c:pt>
                <c:pt idx="37">
                  <c:v>-0.74475597092419521</c:v>
                </c:pt>
                <c:pt idx="38">
                  <c:v>-0.75056410256410255</c:v>
                </c:pt>
                <c:pt idx="39">
                  <c:v>-0.72105798575788405</c:v>
                </c:pt>
                <c:pt idx="40">
                  <c:v>-0.67099221401477338</c:v>
                </c:pt>
                <c:pt idx="41">
                  <c:v>-0.62375964718853361</c:v>
                </c:pt>
                <c:pt idx="42">
                  <c:v>-0.69400551793328313</c:v>
                </c:pt>
                <c:pt idx="43">
                  <c:v>-0.64008026084775516</c:v>
                </c:pt>
                <c:pt idx="44">
                  <c:v>-0.73215469613259665</c:v>
                </c:pt>
                <c:pt idx="45">
                  <c:v>-0.76617026005779065</c:v>
                </c:pt>
                <c:pt idx="46">
                  <c:v>-0.77554623703376735</c:v>
                </c:pt>
                <c:pt idx="47">
                  <c:v>-0.78541803099759877</c:v>
                </c:pt>
                <c:pt idx="48">
                  <c:v>-0.76695979899497491</c:v>
                </c:pt>
                <c:pt idx="49">
                  <c:v>-0.79228173766343313</c:v>
                </c:pt>
                <c:pt idx="50">
                  <c:v>-0.77123120682649327</c:v>
                </c:pt>
                <c:pt idx="51">
                  <c:v>-0.77496991576413965</c:v>
                </c:pt>
                <c:pt idx="52">
                  <c:v>-0.78280632411067197</c:v>
                </c:pt>
                <c:pt idx="53">
                  <c:v>-0.77090517241379308</c:v>
                </c:pt>
                <c:pt idx="54">
                  <c:v>-0.78681068789084707</c:v>
                </c:pt>
                <c:pt idx="55">
                  <c:v>-0.77005247376311847</c:v>
                </c:pt>
                <c:pt idx="56">
                  <c:v>-0.76525821596244126</c:v>
                </c:pt>
                <c:pt idx="57">
                  <c:v>-0.78375527426160341</c:v>
                </c:pt>
                <c:pt idx="58">
                  <c:v>-0.76937984496124034</c:v>
                </c:pt>
                <c:pt idx="59">
                  <c:v>-0.77827380952380953</c:v>
                </c:pt>
              </c:numCache>
            </c:numRef>
          </c:val>
          <c:smooth val="0"/>
          <c:extLst>
            <c:ext xmlns:c16="http://schemas.microsoft.com/office/drawing/2014/chart" uri="{C3380CC4-5D6E-409C-BE32-E72D297353CC}">
              <c16:uniqueId val="{00000006-CE77-4EA6-9627-2C7FC2ACC906}"/>
            </c:ext>
          </c:extLst>
        </c:ser>
        <c:dLbls>
          <c:showLegendKey val="0"/>
          <c:showVal val="0"/>
          <c:showCatName val="0"/>
          <c:showSerName val="0"/>
          <c:showPercent val="0"/>
          <c:showBubbleSize val="0"/>
        </c:dLbls>
        <c:marker val="1"/>
        <c:smooth val="0"/>
        <c:axId val="1250136480"/>
        <c:axId val="1159241856"/>
        <c:extLst/>
      </c:lineChart>
      <c:catAx>
        <c:axId val="1250136480"/>
        <c:scaling>
          <c:orientation val="minMax"/>
        </c:scaling>
        <c:delete val="0"/>
        <c:axPos val="b"/>
        <c:numFmt formatCode="General" sourceLinked="1"/>
        <c:majorTickMark val="none"/>
        <c:minorTickMark val="none"/>
        <c:tickLblPos val="high"/>
        <c:spPr>
          <a:noFill/>
          <a:ln w="19050" cap="flat" cmpd="sng" algn="ctr">
            <a:solidFill>
              <a:schemeClr val="bg2">
                <a:lumMod val="7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crossAx val="1159241856"/>
        <c:crosses val="autoZero"/>
        <c:auto val="1"/>
        <c:lblAlgn val="ctr"/>
        <c:lblOffset val="100"/>
        <c:tickMarkSkip val="2"/>
        <c:noMultiLvlLbl val="0"/>
      </c:catAx>
      <c:valAx>
        <c:axId val="1159241856"/>
        <c:scaling>
          <c:orientation val="minMax"/>
          <c:max val="0.2"/>
          <c:min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crossAx val="1250136480"/>
        <c:crossesAt val="1"/>
        <c:crossBetween val="between"/>
        <c:majorUnit val="0.1"/>
      </c:valAx>
      <c:spPr>
        <a:noFill/>
        <a:ln>
          <a:noFill/>
        </a:ln>
        <a:effectLst/>
      </c:spPr>
    </c:plotArea>
    <c:legend>
      <c:legendPos val="r"/>
      <c:layout>
        <c:manualLayout>
          <c:xMode val="edge"/>
          <c:yMode val="edge"/>
          <c:x val="0.8233343938925537"/>
          <c:y val="0.20941887905556186"/>
          <c:w val="0.16678586321106253"/>
          <c:h val="0.24958155481446834"/>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solidFill>
            <a:sysClr val="windowText" lastClr="000000"/>
          </a:solidFill>
        </a:defRPr>
      </a:pPr>
      <a:endParaRPr lang="sv-SE"/>
    </a:p>
  </c:txPr>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'Flygtrafik - Air 3'!$R$20</c:f>
              <c:strCache>
                <c:ptCount val="1"/>
                <c:pt idx="0">
                  <c:v>Januari</c:v>
                </c:pt>
              </c:strCache>
            </c:strRef>
          </c:tx>
          <c:spPr>
            <a:solidFill>
              <a:schemeClr val="accent1"/>
            </a:solidFill>
            <a:ln>
              <a:noFill/>
            </a:ln>
            <a:effectLst/>
          </c:spPr>
          <c:invertIfNegative val="0"/>
          <c:cat>
            <c:strRef>
              <c:f>'Flygtrafik - Air 3'!$S$18:$U$18</c:f>
              <c:strCache>
                <c:ptCount val="3"/>
                <c:pt idx="0">
                  <c:v>Europa</c:v>
                </c:pt>
                <c:pt idx="1">
                  <c:v>Övriga världen</c:v>
                </c:pt>
                <c:pt idx="2">
                  <c:v>Inrikes</c:v>
                </c:pt>
              </c:strCache>
            </c:strRef>
          </c:cat>
          <c:val>
            <c:numRef>
              <c:f>'Flygtrafik - Air 3'!$S$20:$U$20</c:f>
              <c:numCache>
                <c:formatCode>0.0</c:formatCode>
                <c:ptCount val="3"/>
                <c:pt idx="0">
                  <c:v>-5.4251434533124643</c:v>
                </c:pt>
                <c:pt idx="1">
                  <c:v>-17.2360248447205</c:v>
                </c:pt>
                <c:pt idx="2">
                  <c:v>-71.672354948805463</c:v>
                </c:pt>
              </c:numCache>
            </c:numRef>
          </c:val>
          <c:extLst>
            <c:ext xmlns:c16="http://schemas.microsoft.com/office/drawing/2014/chart" uri="{C3380CC4-5D6E-409C-BE32-E72D297353CC}">
              <c16:uniqueId val="{00000000-5C78-4E04-81D0-8ABF59BF5E59}"/>
            </c:ext>
          </c:extLst>
        </c:ser>
        <c:ser>
          <c:idx val="1"/>
          <c:order val="1"/>
          <c:tx>
            <c:strRef>
              <c:f>'Flygtrafik - Air 3'!$R$21</c:f>
              <c:strCache>
                <c:ptCount val="1"/>
                <c:pt idx="0">
                  <c:v>Februari</c:v>
                </c:pt>
              </c:strCache>
            </c:strRef>
          </c:tx>
          <c:spPr>
            <a:solidFill>
              <a:schemeClr val="accent2"/>
            </a:solidFill>
            <a:ln>
              <a:noFill/>
            </a:ln>
            <a:effectLst/>
          </c:spPr>
          <c:invertIfNegative val="0"/>
          <c:cat>
            <c:strRef>
              <c:f>'Flygtrafik - Air 3'!$S$18:$U$18</c:f>
              <c:strCache>
                <c:ptCount val="3"/>
                <c:pt idx="0">
                  <c:v>Europa</c:v>
                </c:pt>
                <c:pt idx="1">
                  <c:v>Övriga världen</c:v>
                </c:pt>
                <c:pt idx="2">
                  <c:v>Inrikes</c:v>
                </c:pt>
              </c:strCache>
            </c:strRef>
          </c:cat>
          <c:val>
            <c:numRef>
              <c:f>'Flygtrafik - Air 3'!$S$21:$U$21</c:f>
              <c:numCache>
                <c:formatCode>0.0</c:formatCode>
                <c:ptCount val="3"/>
                <c:pt idx="0">
                  <c:v>2.9976516093383143</c:v>
                </c:pt>
                <c:pt idx="1">
                  <c:v>-27.183191070256076</c:v>
                </c:pt>
                <c:pt idx="2">
                  <c:v>-61.044176706827315</c:v>
                </c:pt>
              </c:numCache>
            </c:numRef>
          </c:val>
          <c:extLst>
            <c:ext xmlns:c16="http://schemas.microsoft.com/office/drawing/2014/chart" uri="{C3380CC4-5D6E-409C-BE32-E72D297353CC}">
              <c16:uniqueId val="{00000001-5C78-4E04-81D0-8ABF59BF5E59}"/>
            </c:ext>
          </c:extLst>
        </c:ser>
        <c:ser>
          <c:idx val="2"/>
          <c:order val="2"/>
          <c:tx>
            <c:strRef>
              <c:f>'Flygtrafik - Air 3'!$R$22</c:f>
              <c:strCache>
                <c:ptCount val="1"/>
                <c:pt idx="0">
                  <c:v>Mars</c:v>
                </c:pt>
              </c:strCache>
            </c:strRef>
          </c:tx>
          <c:spPr>
            <a:solidFill>
              <a:schemeClr val="accent3"/>
            </a:solidFill>
            <a:ln>
              <a:noFill/>
            </a:ln>
            <a:effectLst/>
          </c:spPr>
          <c:invertIfNegative val="0"/>
          <c:cat>
            <c:strRef>
              <c:f>'Flygtrafik - Air 3'!$S$18:$U$18</c:f>
              <c:strCache>
                <c:ptCount val="3"/>
                <c:pt idx="0">
                  <c:v>Europa</c:v>
                </c:pt>
                <c:pt idx="1">
                  <c:v>Övriga världen</c:v>
                </c:pt>
                <c:pt idx="2">
                  <c:v>Inrikes</c:v>
                </c:pt>
              </c:strCache>
            </c:strRef>
          </c:cat>
          <c:val>
            <c:numRef>
              <c:f>'Flygtrafik - Air 3'!$S$22:$U$22</c:f>
              <c:numCache>
                <c:formatCode>0.0</c:formatCode>
                <c:ptCount val="3"/>
                <c:pt idx="0">
                  <c:v>11.069277108433727</c:v>
                </c:pt>
                <c:pt idx="1">
                  <c:v>-23.177612277138348</c:v>
                </c:pt>
                <c:pt idx="2">
                  <c:v>-60.416666666666671</c:v>
                </c:pt>
              </c:numCache>
            </c:numRef>
          </c:val>
          <c:extLst>
            <c:ext xmlns:c16="http://schemas.microsoft.com/office/drawing/2014/chart" uri="{C3380CC4-5D6E-409C-BE32-E72D297353CC}">
              <c16:uniqueId val="{00000000-A31A-4FD6-BAA9-D2493E2FA58A}"/>
            </c:ext>
          </c:extLst>
        </c:ser>
        <c:dLbls>
          <c:showLegendKey val="0"/>
          <c:showVal val="0"/>
          <c:showCatName val="0"/>
          <c:showSerName val="0"/>
          <c:showPercent val="0"/>
          <c:showBubbleSize val="0"/>
        </c:dLbls>
        <c:gapWidth val="219"/>
        <c:overlap val="-27"/>
        <c:axId val="1987264511"/>
        <c:axId val="588044015"/>
      </c:barChart>
      <c:catAx>
        <c:axId val="1987264511"/>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588044015"/>
        <c:crosses val="autoZero"/>
        <c:auto val="1"/>
        <c:lblAlgn val="ctr"/>
        <c:lblOffset val="100"/>
        <c:noMultiLvlLbl val="0"/>
      </c:catAx>
      <c:valAx>
        <c:axId val="588044015"/>
        <c:scaling>
          <c:orientation val="minMax"/>
          <c:max val="10"/>
          <c:min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Procent</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987264511"/>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solidFill>
                <a:latin typeface="+mn-lt"/>
                <a:ea typeface="+mn-ea"/>
                <a:cs typeface="+mn-cs"/>
              </a:defRPr>
            </a:pPr>
            <a:r>
              <a:rPr lang="sv-SE" sz="1800" b="1" i="0" baseline="0">
                <a:effectLst/>
              </a:rPr>
              <a:t>Öresundsbron - tåg / </a:t>
            </a:r>
            <a:r>
              <a:rPr lang="sv-SE" sz="1800" b="1" i="1" baseline="0">
                <a:effectLst/>
              </a:rPr>
              <a:t>Öresund Bridge - trains</a:t>
            </a:r>
            <a:endParaRPr lang="sv-SE">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7.560741870139398E-2"/>
          <c:y val="4.9715299043331752E-2"/>
          <c:w val="0.75511495882911717"/>
          <c:h val="0.81274761397727757"/>
        </c:manualLayout>
      </c:layout>
      <c:lineChart>
        <c:grouping val="standard"/>
        <c:varyColors val="0"/>
        <c:ser>
          <c:idx val="2"/>
          <c:order val="0"/>
          <c:tx>
            <c:strRef>
              <c:f>'Gränsöverskr. - Cross border 1'!$F$5:$F$6</c:f>
              <c:strCache>
                <c:ptCount val="2"/>
                <c:pt idx="1">
                  <c:v>Persontåg 2019</c:v>
                </c:pt>
              </c:strCache>
            </c:strRef>
          </c:tx>
          <c:spPr>
            <a:ln w="19050" cap="rnd">
              <a:solidFill>
                <a:srgbClr val="00B050">
                  <a:alpha val="75000"/>
                </a:srgbClr>
              </a:solidFill>
              <a:prstDash val="dash"/>
              <a:round/>
            </a:ln>
            <a:effectLst/>
          </c:spPr>
          <c:marker>
            <c:symbol val="circle"/>
            <c:size val="3"/>
            <c:spPr>
              <a:solidFill>
                <a:srgbClr val="00B050">
                  <a:alpha val="75000"/>
                </a:srgbClr>
              </a:solidFill>
              <a:ln w="9525">
                <a:solidFill>
                  <a:srgbClr val="00B050">
                    <a:alpha val="75000"/>
                  </a:srgbClr>
                </a:solidFill>
              </a:ln>
              <a:effectLst/>
            </c:spPr>
          </c:marker>
          <c:cat>
            <c:strRef>
              <c:f>'Gränsöverskr. - Cross border 1'!$A$7:$A$58</c:f>
              <c:strCache>
                <c:ptCount val="50"/>
                <c:pt idx="2">
                  <c:v>Jan</c:v>
                </c:pt>
                <c:pt idx="6">
                  <c:v>Feb</c:v>
                </c:pt>
                <c:pt idx="11">
                  <c:v>Mar</c:v>
                </c:pt>
                <c:pt idx="15">
                  <c:v>Apr</c:v>
                </c:pt>
                <c:pt idx="19">
                  <c:v>Maj</c:v>
                </c:pt>
                <c:pt idx="24">
                  <c:v>Jun</c:v>
                </c:pt>
                <c:pt idx="28">
                  <c:v>Jul</c:v>
                </c:pt>
                <c:pt idx="32">
                  <c:v>Aug</c:v>
                </c:pt>
                <c:pt idx="37">
                  <c:v>Sep</c:v>
                </c:pt>
                <c:pt idx="41">
                  <c:v>Okt</c:v>
                </c:pt>
                <c:pt idx="45">
                  <c:v>Nov</c:v>
                </c:pt>
                <c:pt idx="49">
                  <c:v>Dec</c:v>
                </c:pt>
              </c:strCache>
            </c:strRef>
          </c:cat>
          <c:val>
            <c:numRef>
              <c:f>'Gränsöverskr. - Cross border 1'!$F$7:$F$58</c:f>
              <c:numCache>
                <c:formatCode>#,##0</c:formatCode>
                <c:ptCount val="52"/>
                <c:pt idx="0">
                  <c:v>1150</c:v>
                </c:pt>
                <c:pt idx="1">
                  <c:v>1025</c:v>
                </c:pt>
                <c:pt idx="2">
                  <c:v>1037</c:v>
                </c:pt>
                <c:pt idx="3">
                  <c:v>1025</c:v>
                </c:pt>
                <c:pt idx="4">
                  <c:v>1038</c:v>
                </c:pt>
                <c:pt idx="5">
                  <c:v>1071</c:v>
                </c:pt>
                <c:pt idx="6">
                  <c:v>1076</c:v>
                </c:pt>
                <c:pt idx="7">
                  <c:v>1103</c:v>
                </c:pt>
                <c:pt idx="8">
                  <c:v>1035</c:v>
                </c:pt>
                <c:pt idx="9">
                  <c:v>984</c:v>
                </c:pt>
                <c:pt idx="10">
                  <c:v>881</c:v>
                </c:pt>
                <c:pt idx="11">
                  <c:v>948</c:v>
                </c:pt>
                <c:pt idx="12">
                  <c:v>971</c:v>
                </c:pt>
                <c:pt idx="13">
                  <c:v>889</c:v>
                </c:pt>
                <c:pt idx="14">
                  <c:v>987</c:v>
                </c:pt>
                <c:pt idx="15">
                  <c:v>934</c:v>
                </c:pt>
                <c:pt idx="16">
                  <c:v>917</c:v>
                </c:pt>
                <c:pt idx="17">
                  <c:v>1029</c:v>
                </c:pt>
                <c:pt idx="18">
                  <c:v>1025</c:v>
                </c:pt>
                <c:pt idx="19">
                  <c:v>839</c:v>
                </c:pt>
                <c:pt idx="20">
                  <c:v>994</c:v>
                </c:pt>
                <c:pt idx="21">
                  <c:v>979</c:v>
                </c:pt>
                <c:pt idx="22">
                  <c:v>982</c:v>
                </c:pt>
                <c:pt idx="23">
                  <c:v>947</c:v>
                </c:pt>
                <c:pt idx="24">
                  <c:v>990</c:v>
                </c:pt>
                <c:pt idx="25">
                  <c:v>962</c:v>
                </c:pt>
                <c:pt idx="26">
                  <c:v>1031</c:v>
                </c:pt>
                <c:pt idx="27">
                  <c:v>1015</c:v>
                </c:pt>
                <c:pt idx="28">
                  <c:v>1040</c:v>
                </c:pt>
                <c:pt idx="29">
                  <c:v>1037</c:v>
                </c:pt>
                <c:pt idx="30">
                  <c:v>1051</c:v>
                </c:pt>
                <c:pt idx="31">
                  <c:v>1068</c:v>
                </c:pt>
                <c:pt idx="32">
                  <c:v>1082</c:v>
                </c:pt>
                <c:pt idx="33">
                  <c:v>1047</c:v>
                </c:pt>
                <c:pt idx="34">
                  <c:v>1048</c:v>
                </c:pt>
                <c:pt idx="35">
                  <c:v>1081</c:v>
                </c:pt>
                <c:pt idx="36">
                  <c:v>1073</c:v>
                </c:pt>
                <c:pt idx="37">
                  <c:v>1044</c:v>
                </c:pt>
                <c:pt idx="38">
                  <c:v>1064</c:v>
                </c:pt>
                <c:pt idx="39">
                  <c:v>1061</c:v>
                </c:pt>
                <c:pt idx="40">
                  <c:v>1081</c:v>
                </c:pt>
                <c:pt idx="41">
                  <c:v>1069</c:v>
                </c:pt>
                <c:pt idx="42">
                  <c:v>1085</c:v>
                </c:pt>
                <c:pt idx="43">
                  <c:v>941</c:v>
                </c:pt>
                <c:pt idx="44">
                  <c:v>1077</c:v>
                </c:pt>
                <c:pt idx="45">
                  <c:v>1083</c:v>
                </c:pt>
                <c:pt idx="46">
                  <c:v>1081</c:v>
                </c:pt>
                <c:pt idx="47">
                  <c:v>1071</c:v>
                </c:pt>
                <c:pt idx="48">
                  <c:v>1083</c:v>
                </c:pt>
                <c:pt idx="49">
                  <c:v>1078</c:v>
                </c:pt>
                <c:pt idx="50">
                  <c:v>1086</c:v>
                </c:pt>
                <c:pt idx="51">
                  <c:v>1012</c:v>
                </c:pt>
              </c:numCache>
            </c:numRef>
          </c:val>
          <c:smooth val="0"/>
          <c:extLst>
            <c:ext xmlns:c16="http://schemas.microsoft.com/office/drawing/2014/chart" uri="{C3380CC4-5D6E-409C-BE32-E72D297353CC}">
              <c16:uniqueId val="{00000000-74EA-44FA-B984-56F2ED062514}"/>
            </c:ext>
          </c:extLst>
        </c:ser>
        <c:ser>
          <c:idx val="3"/>
          <c:order val="1"/>
          <c:tx>
            <c:strRef>
              <c:f>'Gränsöverskr. - Cross border 1'!$G$5:$G$6</c:f>
              <c:strCache>
                <c:ptCount val="2"/>
                <c:pt idx="1">
                  <c:v>Persontåg 2020</c:v>
                </c:pt>
              </c:strCache>
            </c:strRef>
          </c:tx>
          <c:spPr>
            <a:ln w="19050" cap="rnd">
              <a:solidFill>
                <a:srgbClr val="00B050">
                  <a:alpha val="75000"/>
                </a:srgbClr>
              </a:solidFill>
              <a:prstDash val="solid"/>
              <a:round/>
            </a:ln>
            <a:effectLst/>
          </c:spPr>
          <c:marker>
            <c:symbol val="circle"/>
            <c:size val="3"/>
            <c:spPr>
              <a:solidFill>
                <a:srgbClr val="92D050">
                  <a:alpha val="75000"/>
                </a:srgbClr>
              </a:solidFill>
              <a:ln w="9525">
                <a:solidFill>
                  <a:srgbClr val="00B050">
                    <a:alpha val="75000"/>
                  </a:srgbClr>
                </a:solidFill>
              </a:ln>
              <a:effectLst/>
            </c:spPr>
          </c:marker>
          <c:cat>
            <c:strRef>
              <c:f>'Gränsöverskr. - Cross border 1'!$A$7:$A$58</c:f>
              <c:strCache>
                <c:ptCount val="50"/>
                <c:pt idx="2">
                  <c:v>Jan</c:v>
                </c:pt>
                <c:pt idx="6">
                  <c:v>Feb</c:v>
                </c:pt>
                <c:pt idx="11">
                  <c:v>Mar</c:v>
                </c:pt>
                <c:pt idx="15">
                  <c:v>Apr</c:v>
                </c:pt>
                <c:pt idx="19">
                  <c:v>Maj</c:v>
                </c:pt>
                <c:pt idx="24">
                  <c:v>Jun</c:v>
                </c:pt>
                <c:pt idx="28">
                  <c:v>Jul</c:v>
                </c:pt>
                <c:pt idx="32">
                  <c:v>Aug</c:v>
                </c:pt>
                <c:pt idx="37">
                  <c:v>Sep</c:v>
                </c:pt>
                <c:pt idx="41">
                  <c:v>Okt</c:v>
                </c:pt>
                <c:pt idx="45">
                  <c:v>Nov</c:v>
                </c:pt>
                <c:pt idx="49">
                  <c:v>Dec</c:v>
                </c:pt>
              </c:strCache>
            </c:strRef>
          </c:cat>
          <c:val>
            <c:numRef>
              <c:f>'Gränsöverskr. - Cross border 1'!$G$7:$G$58</c:f>
              <c:numCache>
                <c:formatCode>#,##0</c:formatCode>
                <c:ptCount val="52"/>
                <c:pt idx="0">
                  <c:v>709</c:v>
                </c:pt>
                <c:pt idx="1">
                  <c:v>1103</c:v>
                </c:pt>
                <c:pt idx="2">
                  <c:v>1094</c:v>
                </c:pt>
                <c:pt idx="3">
                  <c:v>1100</c:v>
                </c:pt>
                <c:pt idx="4">
                  <c:v>1078</c:v>
                </c:pt>
                <c:pt idx="5">
                  <c:v>1092</c:v>
                </c:pt>
                <c:pt idx="6">
                  <c:v>1088</c:v>
                </c:pt>
                <c:pt idx="7">
                  <c:v>1103</c:v>
                </c:pt>
                <c:pt idx="8">
                  <c:v>1069</c:v>
                </c:pt>
                <c:pt idx="9">
                  <c:v>1104</c:v>
                </c:pt>
                <c:pt idx="10">
                  <c:v>844</c:v>
                </c:pt>
                <c:pt idx="11">
                  <c:v>343</c:v>
                </c:pt>
                <c:pt idx="12">
                  <c:v>334</c:v>
                </c:pt>
                <c:pt idx="13">
                  <c:v>395</c:v>
                </c:pt>
                <c:pt idx="14">
                  <c:v>383</c:v>
                </c:pt>
                <c:pt idx="15">
                  <c:v>386</c:v>
                </c:pt>
                <c:pt idx="16">
                  <c:v>377</c:v>
                </c:pt>
                <c:pt idx="17">
                  <c:v>394</c:v>
                </c:pt>
                <c:pt idx="18">
                  <c:v>383</c:v>
                </c:pt>
                <c:pt idx="19">
                  <c:v>399</c:v>
                </c:pt>
                <c:pt idx="20">
                  <c:v>384</c:v>
                </c:pt>
                <c:pt idx="21">
                  <c:v>399</c:v>
                </c:pt>
                <c:pt idx="22">
                  <c:v>383</c:v>
                </c:pt>
                <c:pt idx="23">
                  <c:v>868</c:v>
                </c:pt>
                <c:pt idx="24">
                  <c:v>846</c:v>
                </c:pt>
                <c:pt idx="25">
                  <c:v>856</c:v>
                </c:pt>
                <c:pt idx="26">
                  <c:v>877</c:v>
                </c:pt>
                <c:pt idx="27">
                  <c:v>846</c:v>
                </c:pt>
                <c:pt idx="28">
                  <c:v>872</c:v>
                </c:pt>
                <c:pt idx="29">
                  <c:v>872</c:v>
                </c:pt>
                <c:pt idx="30">
                  <c:v>787</c:v>
                </c:pt>
                <c:pt idx="31">
                  <c:v>850</c:v>
                </c:pt>
                <c:pt idx="32">
                  <c:v>868</c:v>
                </c:pt>
                <c:pt idx="33">
                  <c:v>842</c:v>
                </c:pt>
                <c:pt idx="34">
                  <c:v>877</c:v>
                </c:pt>
                <c:pt idx="35">
                  <c:v>873</c:v>
                </c:pt>
                <c:pt idx="36">
                  <c:v>857</c:v>
                </c:pt>
                <c:pt idx="37">
                  <c:v>855</c:v>
                </c:pt>
                <c:pt idx="38">
                  <c:v>863</c:v>
                </c:pt>
                <c:pt idx="39">
                  <c:v>883</c:v>
                </c:pt>
                <c:pt idx="40">
                  <c:v>859</c:v>
                </c:pt>
                <c:pt idx="41">
                  <c:v>885</c:v>
                </c:pt>
                <c:pt idx="42">
                  <c:v>873</c:v>
                </c:pt>
                <c:pt idx="43">
                  <c:v>751</c:v>
                </c:pt>
                <c:pt idx="44">
                  <c:v>881</c:v>
                </c:pt>
                <c:pt idx="45">
                  <c:v>881</c:v>
                </c:pt>
                <c:pt idx="46">
                  <c:v>822</c:v>
                </c:pt>
                <c:pt idx="47">
                  <c:v>824</c:v>
                </c:pt>
                <c:pt idx="48">
                  <c:v>871</c:v>
                </c:pt>
                <c:pt idx="49">
                  <c:v>872</c:v>
                </c:pt>
                <c:pt idx="50">
                  <c:v>883</c:v>
                </c:pt>
                <c:pt idx="51">
                  <c:v>877</c:v>
                </c:pt>
              </c:numCache>
            </c:numRef>
          </c:val>
          <c:smooth val="0"/>
          <c:extLst>
            <c:ext xmlns:c16="http://schemas.microsoft.com/office/drawing/2014/chart" uri="{C3380CC4-5D6E-409C-BE32-E72D297353CC}">
              <c16:uniqueId val="{00000001-74EA-44FA-B984-56F2ED062514}"/>
            </c:ext>
          </c:extLst>
        </c:ser>
        <c:ser>
          <c:idx val="5"/>
          <c:order val="2"/>
          <c:tx>
            <c:strRef>
              <c:f>'Gränsöverskr. - Cross border 1'!$H$6</c:f>
              <c:strCache>
                <c:ptCount val="1"/>
                <c:pt idx="0">
                  <c:v>Persontåg 2021</c:v>
                </c:pt>
              </c:strCache>
            </c:strRef>
          </c:tx>
          <c:spPr>
            <a:ln w="15875" cap="rnd">
              <a:solidFill>
                <a:schemeClr val="tx1"/>
              </a:solidFill>
              <a:round/>
            </a:ln>
            <a:effectLst/>
          </c:spPr>
          <c:marker>
            <c:symbol val="circle"/>
            <c:size val="5"/>
            <c:spPr>
              <a:solidFill>
                <a:srgbClr val="00B050"/>
              </a:solidFill>
              <a:ln w="9525">
                <a:solidFill>
                  <a:srgbClr val="92D050"/>
                </a:solidFill>
              </a:ln>
              <a:effectLst/>
            </c:spPr>
          </c:marker>
          <c:val>
            <c:numRef>
              <c:f>'Gränsöverskr. - Cross border 1'!$H$7:$H$58</c:f>
              <c:numCache>
                <c:formatCode>#,##0</c:formatCode>
                <c:ptCount val="52"/>
                <c:pt idx="0">
                  <c:v>879</c:v>
                </c:pt>
                <c:pt idx="1">
                  <c:v>876</c:v>
                </c:pt>
                <c:pt idx="2" formatCode="General">
                  <c:v>879</c:v>
                </c:pt>
                <c:pt idx="3" formatCode="General">
                  <c:v>864</c:v>
                </c:pt>
                <c:pt idx="4">
                  <c:v>874</c:v>
                </c:pt>
                <c:pt idx="5">
                  <c:v>867</c:v>
                </c:pt>
                <c:pt idx="6">
                  <c:v>875</c:v>
                </c:pt>
                <c:pt idx="7">
                  <c:v>874</c:v>
                </c:pt>
                <c:pt idx="8">
                  <c:v>879</c:v>
                </c:pt>
                <c:pt idx="9">
                  <c:v>880</c:v>
                </c:pt>
                <c:pt idx="10">
                  <c:v>749</c:v>
                </c:pt>
                <c:pt idx="11">
                  <c:v>865</c:v>
                </c:pt>
                <c:pt idx="12">
                  <c:v>851</c:v>
                </c:pt>
                <c:pt idx="13">
                  <c:v>873</c:v>
                </c:pt>
                <c:pt idx="14">
                  <c:v>875</c:v>
                </c:pt>
                <c:pt idx="15">
                  <c:v>879</c:v>
                </c:pt>
                <c:pt idx="16">
                  <c:v>877</c:v>
                </c:pt>
              </c:numCache>
            </c:numRef>
          </c:val>
          <c:smooth val="0"/>
          <c:extLst>
            <c:ext xmlns:c16="http://schemas.microsoft.com/office/drawing/2014/chart" uri="{C3380CC4-5D6E-409C-BE32-E72D297353CC}">
              <c16:uniqueId val="{00000002-3AD6-4EBE-9B04-4CC638E5F6AB}"/>
            </c:ext>
          </c:extLst>
        </c:ser>
        <c:ser>
          <c:idx val="0"/>
          <c:order val="3"/>
          <c:tx>
            <c:strRef>
              <c:f>'Gränsöverskr. - Cross border 1'!$C$5:$C$6</c:f>
              <c:strCache>
                <c:ptCount val="2"/>
                <c:pt idx="1">
                  <c:v>Godståg 2019</c:v>
                </c:pt>
              </c:strCache>
            </c:strRef>
          </c:tx>
          <c:spPr>
            <a:ln w="19050" cap="rnd">
              <a:solidFill>
                <a:schemeClr val="tx1">
                  <a:alpha val="75000"/>
                </a:schemeClr>
              </a:solidFill>
              <a:prstDash val="dash"/>
              <a:round/>
            </a:ln>
            <a:effectLst/>
          </c:spPr>
          <c:marker>
            <c:symbol val="circle"/>
            <c:size val="3"/>
            <c:spPr>
              <a:solidFill>
                <a:schemeClr val="tx1">
                  <a:alpha val="75000"/>
                </a:schemeClr>
              </a:solidFill>
              <a:ln w="9525">
                <a:solidFill>
                  <a:schemeClr val="tx1">
                    <a:alpha val="75000"/>
                  </a:schemeClr>
                </a:solidFill>
              </a:ln>
              <a:effectLst/>
            </c:spPr>
          </c:marker>
          <c:cat>
            <c:strRef>
              <c:f>'Gränsöverskr. - Cross border 1'!$A$7:$A$58</c:f>
              <c:strCache>
                <c:ptCount val="50"/>
                <c:pt idx="2">
                  <c:v>Jan</c:v>
                </c:pt>
                <c:pt idx="6">
                  <c:v>Feb</c:v>
                </c:pt>
                <c:pt idx="11">
                  <c:v>Mar</c:v>
                </c:pt>
                <c:pt idx="15">
                  <c:v>Apr</c:v>
                </c:pt>
                <c:pt idx="19">
                  <c:v>Maj</c:v>
                </c:pt>
                <c:pt idx="24">
                  <c:v>Jun</c:v>
                </c:pt>
                <c:pt idx="28">
                  <c:v>Jul</c:v>
                </c:pt>
                <c:pt idx="32">
                  <c:v>Aug</c:v>
                </c:pt>
                <c:pt idx="37">
                  <c:v>Sep</c:v>
                </c:pt>
                <c:pt idx="41">
                  <c:v>Okt</c:v>
                </c:pt>
                <c:pt idx="45">
                  <c:v>Nov</c:v>
                </c:pt>
                <c:pt idx="49">
                  <c:v>Dec</c:v>
                </c:pt>
              </c:strCache>
            </c:strRef>
          </c:cat>
          <c:val>
            <c:numRef>
              <c:f>'Gränsöverskr. - Cross border 1'!$C$7:$C$58</c:f>
              <c:numCache>
                <c:formatCode>#,##0</c:formatCode>
                <c:ptCount val="52"/>
                <c:pt idx="0">
                  <c:v>105</c:v>
                </c:pt>
                <c:pt idx="1">
                  <c:v>149</c:v>
                </c:pt>
                <c:pt idx="2">
                  <c:v>165</c:v>
                </c:pt>
                <c:pt idx="3">
                  <c:v>187</c:v>
                </c:pt>
                <c:pt idx="4">
                  <c:v>189</c:v>
                </c:pt>
                <c:pt idx="5">
                  <c:v>183</c:v>
                </c:pt>
                <c:pt idx="6">
                  <c:v>186</c:v>
                </c:pt>
                <c:pt idx="7">
                  <c:v>190</c:v>
                </c:pt>
                <c:pt idx="8">
                  <c:v>193</c:v>
                </c:pt>
                <c:pt idx="9">
                  <c:v>189</c:v>
                </c:pt>
                <c:pt idx="10">
                  <c:v>188</c:v>
                </c:pt>
                <c:pt idx="11">
                  <c:v>190</c:v>
                </c:pt>
                <c:pt idx="12">
                  <c:v>195</c:v>
                </c:pt>
                <c:pt idx="13">
                  <c:v>165</c:v>
                </c:pt>
                <c:pt idx="14">
                  <c:v>178</c:v>
                </c:pt>
                <c:pt idx="15">
                  <c:v>49</c:v>
                </c:pt>
                <c:pt idx="16">
                  <c:v>148</c:v>
                </c:pt>
                <c:pt idx="17">
                  <c:v>160</c:v>
                </c:pt>
                <c:pt idx="18">
                  <c:v>132</c:v>
                </c:pt>
                <c:pt idx="19">
                  <c:v>133</c:v>
                </c:pt>
                <c:pt idx="20">
                  <c:v>160</c:v>
                </c:pt>
                <c:pt idx="21">
                  <c:v>136</c:v>
                </c:pt>
                <c:pt idx="22">
                  <c:v>160</c:v>
                </c:pt>
                <c:pt idx="23">
                  <c:v>167</c:v>
                </c:pt>
                <c:pt idx="24">
                  <c:v>176</c:v>
                </c:pt>
                <c:pt idx="25">
                  <c:v>181</c:v>
                </c:pt>
                <c:pt idx="26">
                  <c:v>181</c:v>
                </c:pt>
                <c:pt idx="27">
                  <c:v>185</c:v>
                </c:pt>
                <c:pt idx="28">
                  <c:v>156</c:v>
                </c:pt>
                <c:pt idx="29">
                  <c:v>125</c:v>
                </c:pt>
                <c:pt idx="30">
                  <c:v>134</c:v>
                </c:pt>
                <c:pt idx="31">
                  <c:v>149</c:v>
                </c:pt>
                <c:pt idx="32">
                  <c:v>154</c:v>
                </c:pt>
                <c:pt idx="33">
                  <c:v>165</c:v>
                </c:pt>
                <c:pt idx="34">
                  <c:v>169</c:v>
                </c:pt>
                <c:pt idx="35">
                  <c:v>179</c:v>
                </c:pt>
                <c:pt idx="36">
                  <c:v>183</c:v>
                </c:pt>
                <c:pt idx="37">
                  <c:v>183</c:v>
                </c:pt>
                <c:pt idx="38">
                  <c:v>183</c:v>
                </c:pt>
                <c:pt idx="39">
                  <c:v>176</c:v>
                </c:pt>
                <c:pt idx="40">
                  <c:v>184</c:v>
                </c:pt>
                <c:pt idx="41">
                  <c:v>175</c:v>
                </c:pt>
                <c:pt idx="42">
                  <c:v>181</c:v>
                </c:pt>
                <c:pt idx="43">
                  <c:v>164</c:v>
                </c:pt>
                <c:pt idx="44">
                  <c:v>181</c:v>
                </c:pt>
                <c:pt idx="45">
                  <c:v>172</c:v>
                </c:pt>
                <c:pt idx="46">
                  <c:v>174</c:v>
                </c:pt>
                <c:pt idx="47">
                  <c:v>175</c:v>
                </c:pt>
                <c:pt idx="48">
                  <c:v>188</c:v>
                </c:pt>
                <c:pt idx="49">
                  <c:v>179</c:v>
                </c:pt>
                <c:pt idx="50">
                  <c:v>155</c:v>
                </c:pt>
                <c:pt idx="51">
                  <c:v>52</c:v>
                </c:pt>
              </c:numCache>
            </c:numRef>
          </c:val>
          <c:smooth val="0"/>
          <c:extLst>
            <c:ext xmlns:c16="http://schemas.microsoft.com/office/drawing/2014/chart" uri="{C3380CC4-5D6E-409C-BE32-E72D297353CC}">
              <c16:uniqueId val="{00000002-74EA-44FA-B984-56F2ED062514}"/>
            </c:ext>
          </c:extLst>
        </c:ser>
        <c:ser>
          <c:idx val="1"/>
          <c:order val="4"/>
          <c:tx>
            <c:strRef>
              <c:f>'Gränsöverskr. - Cross border 1'!$D$5:$D$6</c:f>
              <c:strCache>
                <c:ptCount val="2"/>
                <c:pt idx="1">
                  <c:v>Godståg 2020</c:v>
                </c:pt>
              </c:strCache>
            </c:strRef>
          </c:tx>
          <c:spPr>
            <a:ln w="19050" cap="rnd">
              <a:solidFill>
                <a:schemeClr val="tx1">
                  <a:alpha val="75000"/>
                </a:schemeClr>
              </a:solidFill>
              <a:round/>
            </a:ln>
            <a:effectLst/>
          </c:spPr>
          <c:marker>
            <c:symbol val="circle"/>
            <c:size val="3"/>
            <c:spPr>
              <a:solidFill>
                <a:schemeClr val="tx1">
                  <a:alpha val="75000"/>
                </a:schemeClr>
              </a:solidFill>
              <a:ln w="9525">
                <a:solidFill>
                  <a:schemeClr val="tx1">
                    <a:alpha val="75000"/>
                  </a:schemeClr>
                </a:solidFill>
              </a:ln>
              <a:effectLst/>
            </c:spPr>
          </c:marker>
          <c:cat>
            <c:strRef>
              <c:f>'Gränsöverskr. - Cross border 1'!$A$7:$A$58</c:f>
              <c:strCache>
                <c:ptCount val="50"/>
                <c:pt idx="2">
                  <c:v>Jan</c:v>
                </c:pt>
                <c:pt idx="6">
                  <c:v>Feb</c:v>
                </c:pt>
                <c:pt idx="11">
                  <c:v>Mar</c:v>
                </c:pt>
                <c:pt idx="15">
                  <c:v>Apr</c:v>
                </c:pt>
                <c:pt idx="19">
                  <c:v>Maj</c:v>
                </c:pt>
                <c:pt idx="24">
                  <c:v>Jun</c:v>
                </c:pt>
                <c:pt idx="28">
                  <c:v>Jul</c:v>
                </c:pt>
                <c:pt idx="32">
                  <c:v>Aug</c:v>
                </c:pt>
                <c:pt idx="37">
                  <c:v>Sep</c:v>
                </c:pt>
                <c:pt idx="41">
                  <c:v>Okt</c:v>
                </c:pt>
                <c:pt idx="45">
                  <c:v>Nov</c:v>
                </c:pt>
                <c:pt idx="49">
                  <c:v>Dec</c:v>
                </c:pt>
              </c:strCache>
            </c:strRef>
          </c:cat>
          <c:val>
            <c:numRef>
              <c:f>'Gränsöverskr. - Cross border 1'!$D$7:$D$58</c:f>
              <c:numCache>
                <c:formatCode>#,##0</c:formatCode>
                <c:ptCount val="52"/>
                <c:pt idx="0">
                  <c:v>51</c:v>
                </c:pt>
                <c:pt idx="1">
                  <c:v>138</c:v>
                </c:pt>
                <c:pt idx="2">
                  <c:v>164</c:v>
                </c:pt>
                <c:pt idx="3">
                  <c:v>177</c:v>
                </c:pt>
                <c:pt idx="4">
                  <c:v>172</c:v>
                </c:pt>
                <c:pt idx="5">
                  <c:v>175</c:v>
                </c:pt>
                <c:pt idx="6">
                  <c:v>167</c:v>
                </c:pt>
                <c:pt idx="7">
                  <c:v>176</c:v>
                </c:pt>
                <c:pt idx="8">
                  <c:v>163</c:v>
                </c:pt>
                <c:pt idx="9">
                  <c:v>168</c:v>
                </c:pt>
                <c:pt idx="10">
                  <c:v>162</c:v>
                </c:pt>
                <c:pt idx="11">
                  <c:v>163</c:v>
                </c:pt>
                <c:pt idx="12">
                  <c:v>149</c:v>
                </c:pt>
                <c:pt idx="13">
                  <c:v>141</c:v>
                </c:pt>
                <c:pt idx="14">
                  <c:v>121</c:v>
                </c:pt>
                <c:pt idx="15">
                  <c:v>125</c:v>
                </c:pt>
                <c:pt idx="16">
                  <c:v>140</c:v>
                </c:pt>
                <c:pt idx="17">
                  <c:v>139</c:v>
                </c:pt>
                <c:pt idx="18">
                  <c:v>161</c:v>
                </c:pt>
                <c:pt idx="19">
                  <c:v>161</c:v>
                </c:pt>
                <c:pt idx="20">
                  <c:v>153</c:v>
                </c:pt>
                <c:pt idx="21">
                  <c:v>153</c:v>
                </c:pt>
                <c:pt idx="22">
                  <c:v>143</c:v>
                </c:pt>
                <c:pt idx="23">
                  <c:v>156</c:v>
                </c:pt>
                <c:pt idx="24">
                  <c:v>154</c:v>
                </c:pt>
                <c:pt idx="25">
                  <c:v>162</c:v>
                </c:pt>
                <c:pt idx="26">
                  <c:v>166</c:v>
                </c:pt>
                <c:pt idx="27">
                  <c:v>157</c:v>
                </c:pt>
                <c:pt idx="28">
                  <c:v>112</c:v>
                </c:pt>
                <c:pt idx="29">
                  <c:v>5</c:v>
                </c:pt>
                <c:pt idx="30">
                  <c:v>123</c:v>
                </c:pt>
                <c:pt idx="31">
                  <c:v>100</c:v>
                </c:pt>
                <c:pt idx="32">
                  <c:v>149</c:v>
                </c:pt>
                <c:pt idx="33">
                  <c:v>149</c:v>
                </c:pt>
                <c:pt idx="34">
                  <c:v>154</c:v>
                </c:pt>
                <c:pt idx="35">
                  <c:v>163</c:v>
                </c:pt>
                <c:pt idx="36">
                  <c:v>168</c:v>
                </c:pt>
                <c:pt idx="37">
                  <c:v>170</c:v>
                </c:pt>
                <c:pt idx="38">
                  <c:v>161</c:v>
                </c:pt>
                <c:pt idx="39">
                  <c:v>94</c:v>
                </c:pt>
                <c:pt idx="40">
                  <c:v>180</c:v>
                </c:pt>
                <c:pt idx="41">
                  <c:v>170</c:v>
                </c:pt>
                <c:pt idx="42">
                  <c:v>166</c:v>
                </c:pt>
                <c:pt idx="43">
                  <c:v>160</c:v>
                </c:pt>
                <c:pt idx="44">
                  <c:v>164</c:v>
                </c:pt>
                <c:pt idx="45">
                  <c:v>167</c:v>
                </c:pt>
                <c:pt idx="46">
                  <c:v>177</c:v>
                </c:pt>
                <c:pt idx="47">
                  <c:v>181</c:v>
                </c:pt>
                <c:pt idx="48">
                  <c:v>176</c:v>
                </c:pt>
                <c:pt idx="49">
                  <c:v>178</c:v>
                </c:pt>
                <c:pt idx="50">
                  <c:v>179</c:v>
                </c:pt>
                <c:pt idx="51">
                  <c:v>85</c:v>
                </c:pt>
              </c:numCache>
            </c:numRef>
          </c:val>
          <c:smooth val="0"/>
          <c:extLst>
            <c:ext xmlns:c16="http://schemas.microsoft.com/office/drawing/2014/chart" uri="{C3380CC4-5D6E-409C-BE32-E72D297353CC}">
              <c16:uniqueId val="{00000003-74EA-44FA-B984-56F2ED062514}"/>
            </c:ext>
          </c:extLst>
        </c:ser>
        <c:ser>
          <c:idx val="4"/>
          <c:order val="5"/>
          <c:tx>
            <c:strRef>
              <c:f>'Gränsöverskr. - Cross border 1'!$E$6</c:f>
              <c:strCache>
                <c:ptCount val="1"/>
                <c:pt idx="0">
                  <c:v>Godståg 2021</c:v>
                </c:pt>
              </c:strCache>
            </c:strRef>
          </c:tx>
          <c:spPr>
            <a:ln w="19050" cap="rnd">
              <a:solidFill>
                <a:srgbClr val="FF0000"/>
              </a:solidFill>
              <a:round/>
            </a:ln>
            <a:effectLst/>
          </c:spPr>
          <c:marker>
            <c:symbol val="circle"/>
            <c:size val="5"/>
            <c:spPr>
              <a:solidFill>
                <a:srgbClr val="FF0000"/>
              </a:solidFill>
              <a:ln w="9525">
                <a:solidFill>
                  <a:srgbClr val="FF0000"/>
                </a:solidFill>
              </a:ln>
              <a:effectLst/>
            </c:spPr>
          </c:marker>
          <c:val>
            <c:numRef>
              <c:f>'Gränsöverskr. - Cross border 1'!$E$7:$E$58</c:f>
              <c:numCache>
                <c:formatCode>#,##0</c:formatCode>
                <c:ptCount val="52"/>
                <c:pt idx="0">
                  <c:v>135</c:v>
                </c:pt>
                <c:pt idx="1">
                  <c:v>153</c:v>
                </c:pt>
                <c:pt idx="2" formatCode="General">
                  <c:v>129</c:v>
                </c:pt>
                <c:pt idx="3" formatCode="General">
                  <c:v>135</c:v>
                </c:pt>
                <c:pt idx="4">
                  <c:v>126</c:v>
                </c:pt>
                <c:pt idx="5">
                  <c:v>108</c:v>
                </c:pt>
                <c:pt idx="6">
                  <c:v>127</c:v>
                </c:pt>
                <c:pt idx="7">
                  <c:v>137</c:v>
                </c:pt>
                <c:pt idx="8">
                  <c:v>130</c:v>
                </c:pt>
                <c:pt idx="9">
                  <c:v>131</c:v>
                </c:pt>
                <c:pt idx="10">
                  <c:v>134</c:v>
                </c:pt>
                <c:pt idx="11">
                  <c:v>140</c:v>
                </c:pt>
                <c:pt idx="12">
                  <c:v>93</c:v>
                </c:pt>
                <c:pt idx="13">
                  <c:v>125</c:v>
                </c:pt>
                <c:pt idx="14">
                  <c:v>136</c:v>
                </c:pt>
                <c:pt idx="15">
                  <c:v>137</c:v>
                </c:pt>
                <c:pt idx="16">
                  <c:v>138</c:v>
                </c:pt>
              </c:numCache>
            </c:numRef>
          </c:val>
          <c:smooth val="0"/>
          <c:extLst>
            <c:ext xmlns:c16="http://schemas.microsoft.com/office/drawing/2014/chart" uri="{C3380CC4-5D6E-409C-BE32-E72D297353CC}">
              <c16:uniqueId val="{00000001-3AD6-4EBE-9B04-4CC638E5F6AB}"/>
            </c:ext>
          </c:extLst>
        </c:ser>
        <c:dLbls>
          <c:showLegendKey val="0"/>
          <c:showVal val="0"/>
          <c:showCatName val="0"/>
          <c:showSerName val="0"/>
          <c:showPercent val="0"/>
          <c:showBubbleSize val="0"/>
        </c:dLbls>
        <c:marker val="1"/>
        <c:smooth val="0"/>
        <c:axId val="836552504"/>
        <c:axId val="836551520"/>
      </c:lineChart>
      <c:catAx>
        <c:axId val="83655250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sv-SE"/>
          </a:p>
        </c:txPr>
        <c:crossAx val="836551520"/>
        <c:crosses val="autoZero"/>
        <c:auto val="1"/>
        <c:lblAlgn val="ctr"/>
        <c:lblOffset val="100"/>
        <c:tickLblSkip val="1"/>
        <c:noMultiLvlLbl val="0"/>
      </c:catAx>
      <c:valAx>
        <c:axId val="836551520"/>
        <c:scaling>
          <c:orientation val="minMax"/>
          <c:max val="12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Antal tåg</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836552504"/>
        <c:crosses val="autoZero"/>
        <c:crossBetween val="between"/>
      </c:valAx>
      <c:spPr>
        <a:noFill/>
        <a:ln>
          <a:noFill/>
        </a:ln>
        <a:effectLst/>
      </c:spPr>
    </c:plotArea>
    <c:legend>
      <c:legendPos val="r"/>
      <c:layout>
        <c:manualLayout>
          <c:xMode val="edge"/>
          <c:yMode val="edge"/>
          <c:x val="0.83486762141309523"/>
          <c:y val="0.20660310975451909"/>
          <c:w val="0.13784516422591242"/>
          <c:h val="0.19996423081359105"/>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sv-SE" b="1"/>
              <a:t>Öresundsbron - väg</a:t>
            </a:r>
            <a:r>
              <a:rPr lang="sv-SE" b="1" baseline="0"/>
              <a:t> / </a:t>
            </a:r>
            <a:r>
              <a:rPr lang="sv-SE" b="1" i="1" baseline="0"/>
              <a:t>Öresund Bridge - road</a:t>
            </a:r>
            <a:endParaRPr lang="sv-SE" b="1" i="1"/>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sv-SE"/>
        </a:p>
      </c:txPr>
    </c:title>
    <c:autoTitleDeleted val="0"/>
    <c:plotArea>
      <c:layout/>
      <c:barChart>
        <c:barDir val="col"/>
        <c:grouping val="clustered"/>
        <c:varyColors val="0"/>
        <c:ser>
          <c:idx val="0"/>
          <c:order val="0"/>
          <c:tx>
            <c:strRef>
              <c:f>'Gränsöverskr. - Cross border 2'!$N$5</c:f>
              <c:strCache>
                <c:ptCount val="1"/>
                <c:pt idx="0">
                  <c:v>Personbilar</c:v>
                </c:pt>
              </c:strCache>
            </c:strRef>
          </c:tx>
          <c:spPr>
            <a:solidFill>
              <a:schemeClr val="accent1"/>
            </a:solidFill>
            <a:ln>
              <a:noFill/>
            </a:ln>
            <a:effectLst/>
          </c:spPr>
          <c:invertIfNegative val="0"/>
          <c:cat>
            <c:strRef>
              <c:f>'Gränsöverskr. - Cross border 2'!$K$9:$K$21</c:f>
              <c:strCache>
                <c:ptCount val="13"/>
                <c:pt idx="0">
                  <c:v>Mars</c:v>
                </c:pt>
                <c:pt idx="1">
                  <c:v>April</c:v>
                </c:pt>
                <c:pt idx="2">
                  <c:v>Maj</c:v>
                </c:pt>
                <c:pt idx="3">
                  <c:v>Juni</c:v>
                </c:pt>
                <c:pt idx="4">
                  <c:v>Juli</c:v>
                </c:pt>
                <c:pt idx="5">
                  <c:v>Augusti</c:v>
                </c:pt>
                <c:pt idx="6">
                  <c:v>September</c:v>
                </c:pt>
                <c:pt idx="7">
                  <c:v>Oktober</c:v>
                </c:pt>
                <c:pt idx="8">
                  <c:v>November</c:v>
                </c:pt>
                <c:pt idx="9">
                  <c:v>December</c:v>
                </c:pt>
                <c:pt idx="10">
                  <c:v>Januari</c:v>
                </c:pt>
                <c:pt idx="11">
                  <c:v>Februari</c:v>
                </c:pt>
                <c:pt idx="12">
                  <c:v>Mars</c:v>
                </c:pt>
              </c:strCache>
            </c:strRef>
          </c:cat>
          <c:val>
            <c:numRef>
              <c:f>'Gränsöverskr. - Cross border 2'!$N$9:$N$21</c:f>
              <c:numCache>
                <c:formatCode>0.0</c:formatCode>
                <c:ptCount val="13"/>
                <c:pt idx="0">
                  <c:v>-47.930069263584926</c:v>
                </c:pt>
                <c:pt idx="1">
                  <c:v>-73.475314794998454</c:v>
                </c:pt>
                <c:pt idx="2">
                  <c:v>-57.890307146973051</c:v>
                </c:pt>
                <c:pt idx="3">
                  <c:v>-55.608308042188639</c:v>
                </c:pt>
                <c:pt idx="4">
                  <c:v>-45.489855553355355</c:v>
                </c:pt>
                <c:pt idx="5">
                  <c:v>-33.179839099819034</c:v>
                </c:pt>
                <c:pt idx="6">
                  <c:v>-27.448743595819757</c:v>
                </c:pt>
                <c:pt idx="7">
                  <c:v>-31.643840313583382</c:v>
                </c:pt>
                <c:pt idx="8">
                  <c:v>-49.507124610178487</c:v>
                </c:pt>
                <c:pt idx="9">
                  <c:v>-58.020482867855264</c:v>
                </c:pt>
                <c:pt idx="10">
                  <c:v>-71.818595874812942</c:v>
                </c:pt>
                <c:pt idx="11">
                  <c:v>-69.516109909333522</c:v>
                </c:pt>
                <c:pt idx="12">
                  <c:v>-29.086604460537568</c:v>
                </c:pt>
              </c:numCache>
            </c:numRef>
          </c:val>
          <c:extLst>
            <c:ext xmlns:c16="http://schemas.microsoft.com/office/drawing/2014/chart" uri="{C3380CC4-5D6E-409C-BE32-E72D297353CC}">
              <c16:uniqueId val="{00000000-61CE-457C-8F3F-2DCCDFC0E1C1}"/>
            </c:ext>
          </c:extLst>
        </c:ser>
        <c:ser>
          <c:idx val="1"/>
          <c:order val="1"/>
          <c:tx>
            <c:strRef>
              <c:f>'Gränsöverskr. - Cross border 2'!$O$5</c:f>
              <c:strCache>
                <c:ptCount val="1"/>
                <c:pt idx="0">
                  <c:v>Personbilar m. husvagn</c:v>
                </c:pt>
              </c:strCache>
            </c:strRef>
          </c:tx>
          <c:spPr>
            <a:solidFill>
              <a:schemeClr val="accent2"/>
            </a:solidFill>
            <a:ln>
              <a:noFill/>
            </a:ln>
            <a:effectLst/>
          </c:spPr>
          <c:invertIfNegative val="0"/>
          <c:cat>
            <c:strRef>
              <c:f>'Gränsöverskr. - Cross border 2'!$K$9:$K$21</c:f>
              <c:strCache>
                <c:ptCount val="13"/>
                <c:pt idx="0">
                  <c:v>Mars</c:v>
                </c:pt>
                <c:pt idx="1">
                  <c:v>April</c:v>
                </c:pt>
                <c:pt idx="2">
                  <c:v>Maj</c:v>
                </c:pt>
                <c:pt idx="3">
                  <c:v>Juni</c:v>
                </c:pt>
                <c:pt idx="4">
                  <c:v>Juli</c:v>
                </c:pt>
                <c:pt idx="5">
                  <c:v>Augusti</c:v>
                </c:pt>
                <c:pt idx="6">
                  <c:v>September</c:v>
                </c:pt>
                <c:pt idx="7">
                  <c:v>Oktober</c:v>
                </c:pt>
                <c:pt idx="8">
                  <c:v>November</c:v>
                </c:pt>
                <c:pt idx="9">
                  <c:v>December</c:v>
                </c:pt>
                <c:pt idx="10">
                  <c:v>Januari</c:v>
                </c:pt>
                <c:pt idx="11">
                  <c:v>Februari</c:v>
                </c:pt>
                <c:pt idx="12">
                  <c:v>Mars</c:v>
                </c:pt>
              </c:strCache>
            </c:strRef>
          </c:cat>
          <c:val>
            <c:numRef>
              <c:f>'Gränsöverskr. - Cross border 2'!$O$9:$O$21</c:f>
              <c:numCache>
                <c:formatCode>0.0</c:formatCode>
                <c:ptCount val="13"/>
                <c:pt idx="0">
                  <c:v>-60.967472894078398</c:v>
                </c:pt>
                <c:pt idx="1">
                  <c:v>-79.975487885358731</c:v>
                </c:pt>
                <c:pt idx="2">
                  <c:v>-74.460233964041763</c:v>
                </c:pt>
                <c:pt idx="3">
                  <c:v>-82.674278288313374</c:v>
                </c:pt>
                <c:pt idx="4">
                  <c:v>-78.853247990618812</c:v>
                </c:pt>
                <c:pt idx="5">
                  <c:v>-67.269047274830129</c:v>
                </c:pt>
                <c:pt idx="6">
                  <c:v>-45.692029270595633</c:v>
                </c:pt>
                <c:pt idx="7">
                  <c:v>-30.091383812010442</c:v>
                </c:pt>
                <c:pt idx="8">
                  <c:v>-46.309763267832274</c:v>
                </c:pt>
                <c:pt idx="9">
                  <c:v>-53.351858284126429</c:v>
                </c:pt>
                <c:pt idx="10">
                  <c:v>-44.102564102564102</c:v>
                </c:pt>
                <c:pt idx="11">
                  <c:v>-41.360221431395807</c:v>
                </c:pt>
                <c:pt idx="12">
                  <c:v>32.959401709401703</c:v>
                </c:pt>
              </c:numCache>
            </c:numRef>
          </c:val>
          <c:extLst>
            <c:ext xmlns:c16="http://schemas.microsoft.com/office/drawing/2014/chart" uri="{C3380CC4-5D6E-409C-BE32-E72D297353CC}">
              <c16:uniqueId val="{00000001-61CE-457C-8F3F-2DCCDFC0E1C1}"/>
            </c:ext>
          </c:extLst>
        </c:ser>
        <c:ser>
          <c:idx val="2"/>
          <c:order val="2"/>
          <c:tx>
            <c:strRef>
              <c:f>'Gränsöverskr. - Cross border 2'!$P$5</c:f>
              <c:strCache>
                <c:ptCount val="1"/>
                <c:pt idx="0">
                  <c:v>Bussar </c:v>
                </c:pt>
              </c:strCache>
            </c:strRef>
          </c:tx>
          <c:spPr>
            <a:solidFill>
              <a:schemeClr val="accent3"/>
            </a:solidFill>
            <a:ln>
              <a:noFill/>
            </a:ln>
            <a:effectLst/>
          </c:spPr>
          <c:invertIfNegative val="0"/>
          <c:cat>
            <c:strRef>
              <c:f>'Gränsöverskr. - Cross border 2'!$K$9:$K$21</c:f>
              <c:strCache>
                <c:ptCount val="13"/>
                <c:pt idx="0">
                  <c:v>Mars</c:v>
                </c:pt>
                <c:pt idx="1">
                  <c:v>April</c:v>
                </c:pt>
                <c:pt idx="2">
                  <c:v>Maj</c:v>
                </c:pt>
                <c:pt idx="3">
                  <c:v>Juni</c:v>
                </c:pt>
                <c:pt idx="4">
                  <c:v>Juli</c:v>
                </c:pt>
                <c:pt idx="5">
                  <c:v>Augusti</c:v>
                </c:pt>
                <c:pt idx="6">
                  <c:v>September</c:v>
                </c:pt>
                <c:pt idx="7">
                  <c:v>Oktober</c:v>
                </c:pt>
                <c:pt idx="8">
                  <c:v>November</c:v>
                </c:pt>
                <c:pt idx="9">
                  <c:v>December</c:v>
                </c:pt>
                <c:pt idx="10">
                  <c:v>Januari</c:v>
                </c:pt>
                <c:pt idx="11">
                  <c:v>Februari</c:v>
                </c:pt>
                <c:pt idx="12">
                  <c:v>Mars</c:v>
                </c:pt>
              </c:strCache>
            </c:strRef>
          </c:cat>
          <c:val>
            <c:numRef>
              <c:f>'Gränsöverskr. - Cross border 2'!$P$9:$P$21</c:f>
              <c:numCache>
                <c:formatCode>0.0</c:formatCode>
                <c:ptCount val="13"/>
                <c:pt idx="0">
                  <c:v>-52.144315861130018</c:v>
                </c:pt>
                <c:pt idx="1">
                  <c:v>-89.641178983340453</c:v>
                </c:pt>
                <c:pt idx="2">
                  <c:v>-88.641765704584046</c:v>
                </c:pt>
                <c:pt idx="3">
                  <c:v>-87.024793388429757</c:v>
                </c:pt>
                <c:pt idx="4">
                  <c:v>-70.721857647652712</c:v>
                </c:pt>
                <c:pt idx="5">
                  <c:v>-63.605230386052305</c:v>
                </c:pt>
                <c:pt idx="6">
                  <c:v>-63.921700978737775</c:v>
                </c:pt>
                <c:pt idx="7">
                  <c:v>-63.522156235724083</c:v>
                </c:pt>
                <c:pt idx="8">
                  <c:v>-62.535014005602243</c:v>
                </c:pt>
                <c:pt idx="9">
                  <c:v>-81.746264283621457</c:v>
                </c:pt>
                <c:pt idx="10">
                  <c:v>-89.369428854407403</c:v>
                </c:pt>
                <c:pt idx="11">
                  <c:v>-85.165385900434345</c:v>
                </c:pt>
                <c:pt idx="12">
                  <c:v>-47.083926031294453</c:v>
                </c:pt>
              </c:numCache>
            </c:numRef>
          </c:val>
          <c:extLst>
            <c:ext xmlns:c16="http://schemas.microsoft.com/office/drawing/2014/chart" uri="{C3380CC4-5D6E-409C-BE32-E72D297353CC}">
              <c16:uniqueId val="{00000002-61CE-457C-8F3F-2DCCDFC0E1C1}"/>
            </c:ext>
          </c:extLst>
        </c:ser>
        <c:ser>
          <c:idx val="3"/>
          <c:order val="3"/>
          <c:tx>
            <c:strRef>
              <c:f>'Gränsöverskr. - Cross border 2'!$Q$5</c:f>
              <c:strCache>
                <c:ptCount val="1"/>
                <c:pt idx="0">
                  <c:v>Lastbilar</c:v>
                </c:pt>
              </c:strCache>
            </c:strRef>
          </c:tx>
          <c:spPr>
            <a:solidFill>
              <a:schemeClr val="accent4"/>
            </a:solidFill>
            <a:ln>
              <a:noFill/>
            </a:ln>
            <a:effectLst/>
          </c:spPr>
          <c:invertIfNegative val="0"/>
          <c:cat>
            <c:strRef>
              <c:f>'Gränsöverskr. - Cross border 2'!$K$9:$K$21</c:f>
              <c:strCache>
                <c:ptCount val="13"/>
                <c:pt idx="0">
                  <c:v>Mars</c:v>
                </c:pt>
                <c:pt idx="1">
                  <c:v>April</c:v>
                </c:pt>
                <c:pt idx="2">
                  <c:v>Maj</c:v>
                </c:pt>
                <c:pt idx="3">
                  <c:v>Juni</c:v>
                </c:pt>
                <c:pt idx="4">
                  <c:v>Juli</c:v>
                </c:pt>
                <c:pt idx="5">
                  <c:v>Augusti</c:v>
                </c:pt>
                <c:pt idx="6">
                  <c:v>September</c:v>
                </c:pt>
                <c:pt idx="7">
                  <c:v>Oktober</c:v>
                </c:pt>
                <c:pt idx="8">
                  <c:v>November</c:v>
                </c:pt>
                <c:pt idx="9">
                  <c:v>December</c:v>
                </c:pt>
                <c:pt idx="10">
                  <c:v>Januari</c:v>
                </c:pt>
                <c:pt idx="11">
                  <c:v>Februari</c:v>
                </c:pt>
                <c:pt idx="12">
                  <c:v>Mars</c:v>
                </c:pt>
              </c:strCache>
            </c:strRef>
          </c:cat>
          <c:val>
            <c:numRef>
              <c:f>'Gränsöverskr. - Cross border 2'!$Q$9:$Q$21</c:f>
              <c:numCache>
                <c:formatCode>0.0</c:formatCode>
                <c:ptCount val="13"/>
                <c:pt idx="0">
                  <c:v>1.2929773582697868</c:v>
                </c:pt>
                <c:pt idx="1">
                  <c:v>-14.946562450151536</c:v>
                </c:pt>
                <c:pt idx="2">
                  <c:v>-16.738951413670055</c:v>
                </c:pt>
                <c:pt idx="3">
                  <c:v>2.1774864148827122</c:v>
                </c:pt>
                <c:pt idx="4">
                  <c:v>-6.06902547818855</c:v>
                </c:pt>
                <c:pt idx="5">
                  <c:v>-1.0381986170485247</c:v>
                </c:pt>
                <c:pt idx="6">
                  <c:v>7.4652135837306677</c:v>
                </c:pt>
                <c:pt idx="7">
                  <c:v>-1.503884881413764</c:v>
                </c:pt>
                <c:pt idx="8">
                  <c:v>4.8470229259442554</c:v>
                </c:pt>
                <c:pt idx="9">
                  <c:v>16.555563877861836</c:v>
                </c:pt>
                <c:pt idx="10">
                  <c:v>-8.7394451145959007</c:v>
                </c:pt>
                <c:pt idx="11">
                  <c:v>-2.2570701532987125</c:v>
                </c:pt>
                <c:pt idx="12">
                  <c:v>9.4070080862533665</c:v>
                </c:pt>
              </c:numCache>
            </c:numRef>
          </c:val>
          <c:extLst>
            <c:ext xmlns:c16="http://schemas.microsoft.com/office/drawing/2014/chart" uri="{C3380CC4-5D6E-409C-BE32-E72D297353CC}">
              <c16:uniqueId val="{00000003-61CE-457C-8F3F-2DCCDFC0E1C1}"/>
            </c:ext>
          </c:extLst>
        </c:ser>
        <c:dLbls>
          <c:showLegendKey val="0"/>
          <c:showVal val="0"/>
          <c:showCatName val="0"/>
          <c:showSerName val="0"/>
          <c:showPercent val="0"/>
          <c:showBubbleSize val="0"/>
        </c:dLbls>
        <c:gapWidth val="150"/>
        <c:axId val="2130008079"/>
        <c:axId val="2047753807"/>
      </c:barChart>
      <c:catAx>
        <c:axId val="2130008079"/>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2047753807"/>
        <c:crosses val="autoZero"/>
        <c:auto val="1"/>
        <c:lblAlgn val="ctr"/>
        <c:lblOffset val="100"/>
        <c:noMultiLvlLbl val="0"/>
      </c:catAx>
      <c:valAx>
        <c:axId val="2047753807"/>
        <c:scaling>
          <c:orientation val="minMax"/>
          <c:max val="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Procent</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2130008079"/>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sv-SE" b="1"/>
              <a:t>Sverige - Finland / </a:t>
            </a:r>
            <a:r>
              <a:rPr lang="sv-SE" b="1" i="1"/>
              <a:t>Sweden - Finland</a:t>
            </a:r>
          </a:p>
        </c:rich>
      </c:tx>
      <c:layout>
        <c:manualLayout>
          <c:xMode val="edge"/>
          <c:yMode val="edge"/>
          <c:x val="0.43991527877796188"/>
          <c:y val="2.3001685363288324E-2"/>
        </c:manualLayout>
      </c:layout>
      <c:overlay val="0"/>
    </c:title>
    <c:autoTitleDeleted val="0"/>
    <c:plotArea>
      <c:layout/>
      <c:barChart>
        <c:barDir val="col"/>
        <c:grouping val="clustered"/>
        <c:varyColors val="0"/>
        <c:ser>
          <c:idx val="0"/>
          <c:order val="0"/>
          <c:tx>
            <c:strRef>
              <c:f>'Gränsöverskr. - Cross border 3'!$I$5</c:f>
              <c:strCache>
                <c:ptCount val="1"/>
                <c:pt idx="0">
                  <c:v>Lätt trafik</c:v>
                </c:pt>
              </c:strCache>
            </c:strRef>
          </c:tx>
          <c:spPr>
            <a:solidFill>
              <a:srgbClr val="92D050"/>
            </a:solidFill>
            <a:ln>
              <a:solidFill>
                <a:srgbClr val="92D050"/>
              </a:solidFill>
            </a:ln>
            <a:effectLst/>
          </c:spPr>
          <c:invertIfNegative val="0"/>
          <c:cat>
            <c:strRef>
              <c:f>'Gränsöverskr. - Cross border 3'!$G$9:$G$21</c:f>
              <c:strCache>
                <c:ptCount val="13"/>
                <c:pt idx="0">
                  <c:v>Mars</c:v>
                </c:pt>
                <c:pt idx="1">
                  <c:v>April</c:v>
                </c:pt>
                <c:pt idx="2">
                  <c:v>Maj</c:v>
                </c:pt>
                <c:pt idx="3">
                  <c:v>Juni</c:v>
                </c:pt>
                <c:pt idx="4">
                  <c:v>Juli</c:v>
                </c:pt>
                <c:pt idx="5">
                  <c:v>Augusti</c:v>
                </c:pt>
                <c:pt idx="6">
                  <c:v>September</c:v>
                </c:pt>
                <c:pt idx="7">
                  <c:v>Oktober</c:v>
                </c:pt>
                <c:pt idx="8">
                  <c:v>November</c:v>
                </c:pt>
                <c:pt idx="9">
                  <c:v>December</c:v>
                </c:pt>
                <c:pt idx="10">
                  <c:v>Januari</c:v>
                </c:pt>
                <c:pt idx="11">
                  <c:v>Februari</c:v>
                </c:pt>
                <c:pt idx="12">
                  <c:v>Mars</c:v>
                </c:pt>
              </c:strCache>
            </c:strRef>
          </c:cat>
          <c:val>
            <c:numRef>
              <c:f>'Gränsöverskr. - Cross border 3'!$I$9:$I$21</c:f>
              <c:numCache>
                <c:formatCode>0</c:formatCode>
                <c:ptCount val="13"/>
                <c:pt idx="0">
                  <c:v>-39.922347207115415</c:v>
                </c:pt>
                <c:pt idx="1">
                  <c:v>-93.724342645417991</c:v>
                </c:pt>
                <c:pt idx="2">
                  <c:v>-78.220374092771323</c:v>
                </c:pt>
                <c:pt idx="3">
                  <c:v>-67.931343725614497</c:v>
                </c:pt>
                <c:pt idx="4">
                  <c:v>-67.632846233932156</c:v>
                </c:pt>
                <c:pt idx="5">
                  <c:v>-62.751543424253484</c:v>
                </c:pt>
                <c:pt idx="6">
                  <c:v>-42.551329073240815</c:v>
                </c:pt>
                <c:pt idx="7">
                  <c:v>-35.550989249410236</c:v>
                </c:pt>
                <c:pt idx="8">
                  <c:v>-53.668522526598004</c:v>
                </c:pt>
                <c:pt idx="9">
                  <c:v>-54.554083528556419</c:v>
                </c:pt>
                <c:pt idx="10">
                  <c:v>-59.22363369049004</c:v>
                </c:pt>
                <c:pt idx="11">
                  <c:v>-81.221802324328749</c:v>
                </c:pt>
                <c:pt idx="12">
                  <c:v>-72.568547529015049</c:v>
                </c:pt>
              </c:numCache>
            </c:numRef>
          </c:val>
          <c:extLst>
            <c:ext xmlns:c16="http://schemas.microsoft.com/office/drawing/2014/chart" uri="{C3380CC4-5D6E-409C-BE32-E72D297353CC}">
              <c16:uniqueId val="{00000000-DA9B-4489-989B-F1DAB5BF6A42}"/>
            </c:ext>
          </c:extLst>
        </c:ser>
        <c:ser>
          <c:idx val="1"/>
          <c:order val="1"/>
          <c:tx>
            <c:strRef>
              <c:f>'Gränsöverskr. - Cross border 3'!$J$5</c:f>
              <c:strCache>
                <c:ptCount val="1"/>
                <c:pt idx="0">
                  <c:v>Tung trafik</c:v>
                </c:pt>
              </c:strCache>
            </c:strRef>
          </c:tx>
          <c:spPr>
            <a:solidFill>
              <a:schemeClr val="tx1"/>
            </a:solidFill>
            <a:ln>
              <a:solidFill>
                <a:sysClr val="windowText" lastClr="000000"/>
              </a:solidFill>
            </a:ln>
            <a:effectLst/>
          </c:spPr>
          <c:invertIfNegative val="0"/>
          <c:cat>
            <c:strRef>
              <c:f>'Gränsöverskr. - Cross border 3'!$G$9:$G$21</c:f>
              <c:strCache>
                <c:ptCount val="13"/>
                <c:pt idx="0">
                  <c:v>Mars</c:v>
                </c:pt>
                <c:pt idx="1">
                  <c:v>April</c:v>
                </c:pt>
                <c:pt idx="2">
                  <c:v>Maj</c:v>
                </c:pt>
                <c:pt idx="3">
                  <c:v>Juni</c:v>
                </c:pt>
                <c:pt idx="4">
                  <c:v>Juli</c:v>
                </c:pt>
                <c:pt idx="5">
                  <c:v>Augusti</c:v>
                </c:pt>
                <c:pt idx="6">
                  <c:v>September</c:v>
                </c:pt>
                <c:pt idx="7">
                  <c:v>Oktober</c:v>
                </c:pt>
                <c:pt idx="8">
                  <c:v>November</c:v>
                </c:pt>
                <c:pt idx="9">
                  <c:v>December</c:v>
                </c:pt>
                <c:pt idx="10">
                  <c:v>Januari</c:v>
                </c:pt>
                <c:pt idx="11">
                  <c:v>Februari</c:v>
                </c:pt>
                <c:pt idx="12">
                  <c:v>Mars</c:v>
                </c:pt>
              </c:strCache>
            </c:strRef>
          </c:cat>
          <c:val>
            <c:numRef>
              <c:f>'Gränsöverskr. - Cross border 3'!$J$9:$J$21</c:f>
              <c:numCache>
                <c:formatCode>0</c:formatCode>
                <c:ptCount val="13"/>
                <c:pt idx="0">
                  <c:v>-24.8983698933387</c:v>
                </c:pt>
                <c:pt idx="1">
                  <c:v>-54.948958942303364</c:v>
                </c:pt>
                <c:pt idx="2">
                  <c:v>-43.386131940348804</c:v>
                </c:pt>
                <c:pt idx="3">
                  <c:v>-45.43449111120723</c:v>
                </c:pt>
                <c:pt idx="4">
                  <c:v>-48.720355932895224</c:v>
                </c:pt>
                <c:pt idx="5">
                  <c:v>-43.867864827237057</c:v>
                </c:pt>
                <c:pt idx="6">
                  <c:v>-35.585585585585591</c:v>
                </c:pt>
                <c:pt idx="7">
                  <c:v>-31.659869494290373</c:v>
                </c:pt>
                <c:pt idx="8">
                  <c:v>-38.367645862153147</c:v>
                </c:pt>
                <c:pt idx="9">
                  <c:v>-21.965618211013506</c:v>
                </c:pt>
                <c:pt idx="10">
                  <c:v>-32.493559795659955</c:v>
                </c:pt>
                <c:pt idx="11">
                  <c:v>-26.454205095425078</c:v>
                </c:pt>
                <c:pt idx="12">
                  <c:v>-6.5276810118441553</c:v>
                </c:pt>
              </c:numCache>
            </c:numRef>
          </c:val>
          <c:extLst>
            <c:ext xmlns:c16="http://schemas.microsoft.com/office/drawing/2014/chart" uri="{C3380CC4-5D6E-409C-BE32-E72D297353CC}">
              <c16:uniqueId val="{00000001-DA9B-4489-989B-F1DAB5BF6A42}"/>
            </c:ext>
          </c:extLst>
        </c:ser>
        <c:dLbls>
          <c:showLegendKey val="0"/>
          <c:showVal val="0"/>
          <c:showCatName val="0"/>
          <c:showSerName val="0"/>
          <c:showPercent val="0"/>
          <c:showBubbleSize val="0"/>
        </c:dLbls>
        <c:gapWidth val="219"/>
        <c:overlap val="-27"/>
        <c:axId val="684261440"/>
        <c:axId val="1"/>
      </c:barChart>
      <c:catAx>
        <c:axId val="684261440"/>
        <c:scaling>
          <c:orientation val="minMax"/>
        </c:scaling>
        <c:delete val="0"/>
        <c:axPos val="b"/>
        <c:numFmt formatCode="General" sourceLinked="1"/>
        <c:majorTickMark val="none"/>
        <c:minorTickMark val="none"/>
        <c:tickLblPos val="high"/>
        <c:spPr>
          <a:noFill/>
          <a:ln w="19050" cap="flat" cmpd="sng" algn="ctr">
            <a:solidFill>
              <a:schemeClr val="tx1">
                <a:lumMod val="15000"/>
                <a:lumOff val="85000"/>
              </a:schemeClr>
            </a:solidFill>
            <a:round/>
          </a:ln>
          <a:effectLst/>
        </c:spPr>
        <c:txPr>
          <a:bodyPr rot="0" vert="horz"/>
          <a:lstStyle/>
          <a:p>
            <a:pPr>
              <a:defRPr sz="1200" b="0" i="0" u="none" strike="noStrike" baseline="0">
                <a:solidFill>
                  <a:srgbClr val="000000"/>
                </a:solidFill>
                <a:latin typeface="Calibri"/>
                <a:ea typeface="Calibri"/>
                <a:cs typeface="Calibri"/>
              </a:defRPr>
            </a:pPr>
            <a:endParaRPr lang="sv-SE"/>
          </a:p>
        </c:txPr>
        <c:crossAx val="1"/>
        <c:crosses val="autoZero"/>
        <c:auto val="1"/>
        <c:lblAlgn val="ctr"/>
        <c:lblOffset val="100"/>
        <c:noMultiLvlLbl val="0"/>
      </c:catAx>
      <c:valAx>
        <c:axId val="1"/>
        <c:scaling>
          <c:orientation val="minMax"/>
          <c:max val="10"/>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sv-SE"/>
                  <a:t>Procent</a:t>
                </a:r>
              </a:p>
            </c:rich>
          </c:tx>
          <c:overlay val="0"/>
        </c:title>
        <c:numFmt formatCode="0" sourceLinked="1"/>
        <c:majorTickMark val="none"/>
        <c:minorTickMark val="none"/>
        <c:tickLblPos val="nextTo"/>
        <c:spPr>
          <a:ln w="9525">
            <a:noFill/>
          </a:ln>
        </c:spPr>
        <c:txPr>
          <a:bodyPr rot="0" vert="horz"/>
          <a:lstStyle/>
          <a:p>
            <a:pPr>
              <a:defRPr sz="1200" b="0" i="0" u="none" strike="noStrike" baseline="0">
                <a:solidFill>
                  <a:srgbClr val="000000"/>
                </a:solidFill>
                <a:latin typeface="Calibri"/>
                <a:ea typeface="Calibri"/>
                <a:cs typeface="Calibri"/>
              </a:defRPr>
            </a:pPr>
            <a:endParaRPr lang="sv-SE"/>
          </a:p>
        </c:txPr>
        <c:crossAx val="684261440"/>
        <c:crosses val="autoZero"/>
        <c:crossBetween val="between"/>
        <c:majorUnit val="10"/>
      </c:valAx>
      <c:spPr>
        <a:noFill/>
        <a:ln w="25400">
          <a:noFill/>
        </a:ln>
      </c:spPr>
    </c:plotArea>
    <c:legend>
      <c:legendPos val="b"/>
      <c:overlay val="0"/>
      <c:spPr>
        <a:noFill/>
        <a:ln w="25400">
          <a:noFill/>
        </a:ln>
      </c:spPr>
      <c:txPr>
        <a:bodyPr/>
        <a:lstStyle/>
        <a:p>
          <a:pPr>
            <a:defRPr sz="1010" b="0" i="0" u="none" strike="noStrike" baseline="0">
              <a:solidFill>
                <a:srgbClr val="000000"/>
              </a:solidFill>
              <a:latin typeface="Calibri"/>
              <a:ea typeface="Calibri"/>
              <a:cs typeface="Calibri"/>
            </a:defRPr>
          </a:pPr>
          <a:endParaRPr lang="sv-SE"/>
        </a:p>
      </c:txPr>
    </c:legend>
    <c:plotVisOnly val="1"/>
    <c:dispBlanksAs val="gap"/>
    <c:showDLblsOverMax val="0"/>
  </c:chart>
  <c:spPr>
    <a:solidFill>
      <a:schemeClr val="bg1"/>
    </a:solidFill>
    <a:ln w="9525" cap="flat" cmpd="sng" algn="ctr">
      <a:noFill/>
      <a:round/>
    </a:ln>
    <a:effectLst/>
  </c:spPr>
  <c:txPr>
    <a:bodyPr/>
    <a:lstStyle/>
    <a:p>
      <a:pPr>
        <a:defRPr sz="1200" b="0" i="0" u="none" strike="noStrike" baseline="0">
          <a:solidFill>
            <a:srgbClr val="000000"/>
          </a:solidFill>
          <a:latin typeface="Calibri"/>
          <a:ea typeface="Calibri"/>
          <a:cs typeface="Calibri"/>
        </a:defRPr>
      </a:pPr>
      <a:endParaRPr lang="sv-SE"/>
    </a:p>
  </c:txPr>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tx>
            <c:strRef>
              <c:f>'Övriga - Other'!$E$5</c:f>
              <c:strCache>
                <c:ptCount val="1"/>
                <c:pt idx="0">
                  <c:v>Mars</c:v>
                </c:pt>
              </c:strCache>
            </c:strRef>
          </c:tx>
          <c:spPr>
            <a:solidFill>
              <a:schemeClr val="accent3"/>
            </a:solidFill>
            <a:ln>
              <a:noFill/>
            </a:ln>
            <a:effectLst/>
          </c:spPr>
          <c:invertIfNegative val="0"/>
          <c:cat>
            <c:strRef>
              <c:f>'Övriga - Other'!$A$7:$A$12</c:f>
              <c:strCache>
                <c:ptCount val="6"/>
                <c:pt idx="0">
                  <c:v>Väg- och järnvägstransport (SNI 49)</c:v>
                </c:pt>
                <c:pt idx="1">
                  <c:v>Sjötransport (SNI 50)</c:v>
                </c:pt>
                <c:pt idx="2">
                  <c:v>Lufttransport (SNI 51)</c:v>
                </c:pt>
                <c:pt idx="3">
                  <c:v>Magasinering och stödtjänster (SNI 52)</c:v>
                </c:pt>
                <c:pt idx="4">
                  <c:v>Post- och kurirverksamhet (SNI 53)</c:v>
                </c:pt>
                <c:pt idx="5">
                  <c:v>Totalt (SNI 49-53)</c:v>
                </c:pt>
              </c:strCache>
            </c:strRef>
          </c:cat>
          <c:val>
            <c:numRef>
              <c:f>'Övriga - Other'!$E$7:$E$12</c:f>
              <c:numCache>
                <c:formatCode>0.0</c:formatCode>
                <c:ptCount val="6"/>
                <c:pt idx="0">
                  <c:v>-7.4792243767312971</c:v>
                </c:pt>
                <c:pt idx="1">
                  <c:v>-24.570446735395191</c:v>
                </c:pt>
                <c:pt idx="2">
                  <c:v>-52.693437806072474</c:v>
                </c:pt>
                <c:pt idx="3">
                  <c:v>-12.950971322849213</c:v>
                </c:pt>
                <c:pt idx="4">
                  <c:v>2.3809523809523725</c:v>
                </c:pt>
                <c:pt idx="5">
                  <c:v>-10.734463276836159</c:v>
                </c:pt>
              </c:numCache>
            </c:numRef>
          </c:val>
          <c:extLst>
            <c:ext xmlns:c16="http://schemas.microsoft.com/office/drawing/2014/chart" uri="{C3380CC4-5D6E-409C-BE32-E72D297353CC}">
              <c16:uniqueId val="{00000002-9014-4E99-90D2-7FFFA0D27404}"/>
            </c:ext>
          </c:extLst>
        </c:ser>
        <c:ser>
          <c:idx val="3"/>
          <c:order val="3"/>
          <c:tx>
            <c:strRef>
              <c:f>'Övriga - Other'!$F$5</c:f>
              <c:strCache>
                <c:ptCount val="1"/>
                <c:pt idx="0">
                  <c:v>April</c:v>
                </c:pt>
              </c:strCache>
            </c:strRef>
          </c:tx>
          <c:spPr>
            <a:solidFill>
              <a:schemeClr val="accent4"/>
            </a:solidFill>
            <a:ln>
              <a:noFill/>
            </a:ln>
            <a:effectLst/>
          </c:spPr>
          <c:invertIfNegative val="0"/>
          <c:cat>
            <c:strRef>
              <c:f>'Övriga - Other'!$A$7:$A$12</c:f>
              <c:strCache>
                <c:ptCount val="6"/>
                <c:pt idx="0">
                  <c:v>Väg- och järnvägstransport (SNI 49)</c:v>
                </c:pt>
                <c:pt idx="1">
                  <c:v>Sjötransport (SNI 50)</c:v>
                </c:pt>
                <c:pt idx="2">
                  <c:v>Lufttransport (SNI 51)</c:v>
                </c:pt>
                <c:pt idx="3">
                  <c:v>Magasinering och stödtjänster (SNI 52)</c:v>
                </c:pt>
                <c:pt idx="4">
                  <c:v>Post- och kurirverksamhet (SNI 53)</c:v>
                </c:pt>
                <c:pt idx="5">
                  <c:v>Totalt (SNI 49-53)</c:v>
                </c:pt>
              </c:strCache>
            </c:strRef>
          </c:cat>
          <c:val>
            <c:numRef>
              <c:f>'Övriga - Other'!$F$7:$F$12</c:f>
              <c:numCache>
                <c:formatCode>0.0</c:formatCode>
                <c:ptCount val="6"/>
                <c:pt idx="0">
                  <c:v>-12.558139534883717</c:v>
                </c:pt>
                <c:pt idx="1">
                  <c:v>-21.778221778221774</c:v>
                </c:pt>
                <c:pt idx="2">
                  <c:v>-89.567966280295039</c:v>
                </c:pt>
                <c:pt idx="3">
                  <c:v>-30.263157894736846</c:v>
                </c:pt>
                <c:pt idx="4">
                  <c:v>-2.0270270270270285</c:v>
                </c:pt>
                <c:pt idx="5">
                  <c:v>-19.348659003831415</c:v>
                </c:pt>
              </c:numCache>
            </c:numRef>
          </c:val>
          <c:extLst>
            <c:ext xmlns:c16="http://schemas.microsoft.com/office/drawing/2014/chart" uri="{C3380CC4-5D6E-409C-BE32-E72D297353CC}">
              <c16:uniqueId val="{00000003-9014-4E99-90D2-7FFFA0D27404}"/>
            </c:ext>
          </c:extLst>
        </c:ser>
        <c:ser>
          <c:idx val="4"/>
          <c:order val="4"/>
          <c:tx>
            <c:strRef>
              <c:f>'Övriga - Other'!$G$5</c:f>
              <c:strCache>
                <c:ptCount val="1"/>
                <c:pt idx="0">
                  <c:v>Maj</c:v>
                </c:pt>
              </c:strCache>
            </c:strRef>
          </c:tx>
          <c:spPr>
            <a:solidFill>
              <a:schemeClr val="accent5"/>
            </a:solidFill>
            <a:ln>
              <a:noFill/>
            </a:ln>
            <a:effectLst/>
          </c:spPr>
          <c:invertIfNegative val="0"/>
          <c:cat>
            <c:strRef>
              <c:f>'Övriga - Other'!$A$7:$A$12</c:f>
              <c:strCache>
                <c:ptCount val="6"/>
                <c:pt idx="0">
                  <c:v>Väg- och järnvägstransport (SNI 49)</c:v>
                </c:pt>
                <c:pt idx="1">
                  <c:v>Sjötransport (SNI 50)</c:v>
                </c:pt>
                <c:pt idx="2">
                  <c:v>Lufttransport (SNI 51)</c:v>
                </c:pt>
                <c:pt idx="3">
                  <c:v>Magasinering och stödtjänster (SNI 52)</c:v>
                </c:pt>
                <c:pt idx="4">
                  <c:v>Post- och kurirverksamhet (SNI 53)</c:v>
                </c:pt>
                <c:pt idx="5">
                  <c:v>Totalt (SNI 49-53)</c:v>
                </c:pt>
              </c:strCache>
            </c:strRef>
          </c:cat>
          <c:val>
            <c:numRef>
              <c:f>'Övriga - Other'!$G$7:$G$12</c:f>
              <c:numCache>
                <c:formatCode>0.0</c:formatCode>
                <c:ptCount val="6"/>
                <c:pt idx="0">
                  <c:v>-15.625</c:v>
                </c:pt>
                <c:pt idx="1">
                  <c:v>-26.941514860977943</c:v>
                </c:pt>
                <c:pt idx="2">
                  <c:v>-90.253807106598984</c:v>
                </c:pt>
                <c:pt idx="3">
                  <c:v>-30.375114364135413</c:v>
                </c:pt>
                <c:pt idx="4">
                  <c:v>-0.11235955056179137</c:v>
                </c:pt>
                <c:pt idx="5">
                  <c:v>-21.489161168708758</c:v>
                </c:pt>
              </c:numCache>
            </c:numRef>
          </c:val>
          <c:extLst>
            <c:ext xmlns:c16="http://schemas.microsoft.com/office/drawing/2014/chart" uri="{C3380CC4-5D6E-409C-BE32-E72D297353CC}">
              <c16:uniqueId val="{00000004-9014-4E99-90D2-7FFFA0D27404}"/>
            </c:ext>
          </c:extLst>
        </c:ser>
        <c:ser>
          <c:idx val="5"/>
          <c:order val="5"/>
          <c:tx>
            <c:strRef>
              <c:f>'Övriga - Other'!$H$5</c:f>
              <c:strCache>
                <c:ptCount val="1"/>
                <c:pt idx="0">
                  <c:v>Juni</c:v>
                </c:pt>
              </c:strCache>
            </c:strRef>
          </c:tx>
          <c:spPr>
            <a:solidFill>
              <a:schemeClr val="accent6"/>
            </a:solidFill>
            <a:ln>
              <a:noFill/>
            </a:ln>
            <a:effectLst/>
          </c:spPr>
          <c:invertIfNegative val="0"/>
          <c:cat>
            <c:strRef>
              <c:f>'Övriga - Other'!$A$7:$A$12</c:f>
              <c:strCache>
                <c:ptCount val="6"/>
                <c:pt idx="0">
                  <c:v>Väg- och järnvägstransport (SNI 49)</c:v>
                </c:pt>
                <c:pt idx="1">
                  <c:v>Sjötransport (SNI 50)</c:v>
                </c:pt>
                <c:pt idx="2">
                  <c:v>Lufttransport (SNI 51)</c:v>
                </c:pt>
                <c:pt idx="3">
                  <c:v>Magasinering och stödtjänster (SNI 52)</c:v>
                </c:pt>
                <c:pt idx="4">
                  <c:v>Post- och kurirverksamhet (SNI 53)</c:v>
                </c:pt>
                <c:pt idx="5">
                  <c:v>Totalt (SNI 49-53)</c:v>
                </c:pt>
              </c:strCache>
            </c:strRef>
          </c:cat>
          <c:val>
            <c:numRef>
              <c:f>'Övriga - Other'!$H$7:$H$12</c:f>
              <c:numCache>
                <c:formatCode>0.0</c:formatCode>
                <c:ptCount val="6"/>
                <c:pt idx="0">
                  <c:v>-14.072693383038203</c:v>
                </c:pt>
                <c:pt idx="1">
                  <c:v>-34.251606978879714</c:v>
                </c:pt>
                <c:pt idx="2">
                  <c:v>-88.069216757741358</c:v>
                </c:pt>
                <c:pt idx="3">
                  <c:v>-25.164319248826285</c:v>
                </c:pt>
                <c:pt idx="4">
                  <c:v>4.0137614678898981</c:v>
                </c:pt>
                <c:pt idx="5">
                  <c:v>-19.410085632730723</c:v>
                </c:pt>
              </c:numCache>
            </c:numRef>
          </c:val>
          <c:extLst>
            <c:ext xmlns:c16="http://schemas.microsoft.com/office/drawing/2014/chart" uri="{C3380CC4-5D6E-409C-BE32-E72D297353CC}">
              <c16:uniqueId val="{00000005-9014-4E99-90D2-7FFFA0D27404}"/>
            </c:ext>
          </c:extLst>
        </c:ser>
        <c:ser>
          <c:idx val="6"/>
          <c:order val="6"/>
          <c:tx>
            <c:strRef>
              <c:f>'Övriga - Other'!$I$5</c:f>
              <c:strCache>
                <c:ptCount val="1"/>
                <c:pt idx="0">
                  <c:v>Juli</c:v>
                </c:pt>
              </c:strCache>
            </c:strRef>
          </c:tx>
          <c:spPr>
            <a:solidFill>
              <a:schemeClr val="accent1">
                <a:lumMod val="60000"/>
              </a:schemeClr>
            </a:solidFill>
            <a:ln>
              <a:noFill/>
            </a:ln>
            <a:effectLst/>
          </c:spPr>
          <c:invertIfNegative val="0"/>
          <c:cat>
            <c:strRef>
              <c:f>'Övriga - Other'!$A$7:$A$12</c:f>
              <c:strCache>
                <c:ptCount val="6"/>
                <c:pt idx="0">
                  <c:v>Väg- och järnvägstransport (SNI 49)</c:v>
                </c:pt>
                <c:pt idx="1">
                  <c:v>Sjötransport (SNI 50)</c:v>
                </c:pt>
                <c:pt idx="2">
                  <c:v>Lufttransport (SNI 51)</c:v>
                </c:pt>
                <c:pt idx="3">
                  <c:v>Magasinering och stödtjänster (SNI 52)</c:v>
                </c:pt>
                <c:pt idx="4">
                  <c:v>Post- och kurirverksamhet (SNI 53)</c:v>
                </c:pt>
                <c:pt idx="5">
                  <c:v>Totalt (SNI 49-53)</c:v>
                </c:pt>
              </c:strCache>
            </c:strRef>
          </c:cat>
          <c:val>
            <c:numRef>
              <c:f>'Övriga - Other'!$I$7:$I$12</c:f>
              <c:numCache>
                <c:formatCode>0.0</c:formatCode>
                <c:ptCount val="6"/>
                <c:pt idx="0">
                  <c:v>-15.086206896551724</c:v>
                </c:pt>
                <c:pt idx="1">
                  <c:v>-29.421094369547973</c:v>
                </c:pt>
                <c:pt idx="2">
                  <c:v>-75.743048897411313</c:v>
                </c:pt>
                <c:pt idx="3">
                  <c:v>-25.809716599190281</c:v>
                </c:pt>
                <c:pt idx="4">
                  <c:v>8.62308762169679</c:v>
                </c:pt>
                <c:pt idx="5">
                  <c:v>-19.574468085106389</c:v>
                </c:pt>
              </c:numCache>
            </c:numRef>
          </c:val>
          <c:extLst>
            <c:ext xmlns:c16="http://schemas.microsoft.com/office/drawing/2014/chart" uri="{C3380CC4-5D6E-409C-BE32-E72D297353CC}">
              <c16:uniqueId val="{00000006-9014-4E99-90D2-7FFFA0D27404}"/>
            </c:ext>
          </c:extLst>
        </c:ser>
        <c:ser>
          <c:idx val="7"/>
          <c:order val="7"/>
          <c:tx>
            <c:strRef>
              <c:f>'Övriga - Other'!$J$5</c:f>
              <c:strCache>
                <c:ptCount val="1"/>
                <c:pt idx="0">
                  <c:v>Augusti</c:v>
                </c:pt>
              </c:strCache>
            </c:strRef>
          </c:tx>
          <c:spPr>
            <a:solidFill>
              <a:schemeClr val="accent2">
                <a:lumMod val="60000"/>
              </a:schemeClr>
            </a:solidFill>
            <a:ln>
              <a:noFill/>
            </a:ln>
            <a:effectLst/>
          </c:spPr>
          <c:invertIfNegative val="0"/>
          <c:cat>
            <c:strRef>
              <c:f>'Övriga - Other'!$A$7:$A$12</c:f>
              <c:strCache>
                <c:ptCount val="6"/>
                <c:pt idx="0">
                  <c:v>Väg- och järnvägstransport (SNI 49)</c:v>
                </c:pt>
                <c:pt idx="1">
                  <c:v>Sjötransport (SNI 50)</c:v>
                </c:pt>
                <c:pt idx="2">
                  <c:v>Lufttransport (SNI 51)</c:v>
                </c:pt>
                <c:pt idx="3">
                  <c:v>Magasinering och stödtjänster (SNI 52)</c:v>
                </c:pt>
                <c:pt idx="4">
                  <c:v>Post- och kurirverksamhet (SNI 53)</c:v>
                </c:pt>
                <c:pt idx="5">
                  <c:v>Totalt (SNI 49-53)</c:v>
                </c:pt>
              </c:strCache>
            </c:strRef>
          </c:cat>
          <c:val>
            <c:numRef>
              <c:f>'Övriga - Other'!$J$7:$J$12</c:f>
              <c:numCache>
                <c:formatCode>0.0</c:formatCode>
                <c:ptCount val="6"/>
                <c:pt idx="0">
                  <c:v>-10.20608439646713</c:v>
                </c:pt>
                <c:pt idx="1">
                  <c:v>-30.993618960802184</c:v>
                </c:pt>
                <c:pt idx="2">
                  <c:v>-76.893939393939391</c:v>
                </c:pt>
                <c:pt idx="3">
                  <c:v>-22.041984732824428</c:v>
                </c:pt>
                <c:pt idx="4">
                  <c:v>3.9260969976905313</c:v>
                </c:pt>
                <c:pt idx="5">
                  <c:v>-16.059113300492612</c:v>
                </c:pt>
              </c:numCache>
            </c:numRef>
          </c:val>
          <c:extLst>
            <c:ext xmlns:c16="http://schemas.microsoft.com/office/drawing/2014/chart" uri="{C3380CC4-5D6E-409C-BE32-E72D297353CC}">
              <c16:uniqueId val="{00000007-9014-4E99-90D2-7FFFA0D27404}"/>
            </c:ext>
          </c:extLst>
        </c:ser>
        <c:ser>
          <c:idx val="8"/>
          <c:order val="8"/>
          <c:tx>
            <c:strRef>
              <c:f>'Övriga - Other'!$K$5</c:f>
              <c:strCache>
                <c:ptCount val="1"/>
                <c:pt idx="0">
                  <c:v>September</c:v>
                </c:pt>
              </c:strCache>
            </c:strRef>
          </c:tx>
          <c:spPr>
            <a:solidFill>
              <a:schemeClr val="accent3">
                <a:lumMod val="60000"/>
              </a:schemeClr>
            </a:solidFill>
            <a:ln>
              <a:noFill/>
            </a:ln>
            <a:effectLst/>
          </c:spPr>
          <c:invertIfNegative val="0"/>
          <c:cat>
            <c:strRef>
              <c:f>'Övriga - Other'!$A$7:$A$12</c:f>
              <c:strCache>
                <c:ptCount val="6"/>
                <c:pt idx="0">
                  <c:v>Väg- och järnvägstransport (SNI 49)</c:v>
                </c:pt>
                <c:pt idx="1">
                  <c:v>Sjötransport (SNI 50)</c:v>
                </c:pt>
                <c:pt idx="2">
                  <c:v>Lufttransport (SNI 51)</c:v>
                </c:pt>
                <c:pt idx="3">
                  <c:v>Magasinering och stödtjänster (SNI 52)</c:v>
                </c:pt>
                <c:pt idx="4">
                  <c:v>Post- och kurirverksamhet (SNI 53)</c:v>
                </c:pt>
                <c:pt idx="5">
                  <c:v>Totalt (SNI 49-53)</c:v>
                </c:pt>
              </c:strCache>
            </c:strRef>
          </c:cat>
          <c:val>
            <c:numRef>
              <c:f>'Övriga - Other'!$K$7:$K$12</c:f>
              <c:numCache>
                <c:formatCode>0.0</c:formatCode>
                <c:ptCount val="6"/>
                <c:pt idx="0">
                  <c:v>-9.4063926940639249</c:v>
                </c:pt>
                <c:pt idx="1">
                  <c:v>-25.445544554455445</c:v>
                </c:pt>
                <c:pt idx="2">
                  <c:v>-79.796107506950875</c:v>
                </c:pt>
                <c:pt idx="3">
                  <c:v>-19.962157048249772</c:v>
                </c:pt>
                <c:pt idx="4">
                  <c:v>6.8539325842696508</c:v>
                </c:pt>
                <c:pt idx="5">
                  <c:v>-14.177693761814748</c:v>
                </c:pt>
              </c:numCache>
            </c:numRef>
          </c:val>
          <c:extLst>
            <c:ext xmlns:c16="http://schemas.microsoft.com/office/drawing/2014/chart" uri="{C3380CC4-5D6E-409C-BE32-E72D297353CC}">
              <c16:uniqueId val="{00000008-9014-4E99-90D2-7FFFA0D27404}"/>
            </c:ext>
          </c:extLst>
        </c:ser>
        <c:ser>
          <c:idx val="9"/>
          <c:order val="9"/>
          <c:tx>
            <c:strRef>
              <c:f>'Övriga - Other'!$L$5</c:f>
              <c:strCache>
                <c:ptCount val="1"/>
                <c:pt idx="0">
                  <c:v>Oktober</c:v>
                </c:pt>
              </c:strCache>
            </c:strRef>
          </c:tx>
          <c:spPr>
            <a:solidFill>
              <a:schemeClr val="accent4">
                <a:lumMod val="60000"/>
              </a:schemeClr>
            </a:solidFill>
            <a:ln>
              <a:noFill/>
            </a:ln>
            <a:effectLst/>
          </c:spPr>
          <c:invertIfNegative val="0"/>
          <c:cat>
            <c:strRef>
              <c:f>'Övriga - Other'!$A$7:$A$12</c:f>
              <c:strCache>
                <c:ptCount val="6"/>
                <c:pt idx="0">
                  <c:v>Väg- och järnvägstransport (SNI 49)</c:v>
                </c:pt>
                <c:pt idx="1">
                  <c:v>Sjötransport (SNI 50)</c:v>
                </c:pt>
                <c:pt idx="2">
                  <c:v>Lufttransport (SNI 51)</c:v>
                </c:pt>
                <c:pt idx="3">
                  <c:v>Magasinering och stödtjänster (SNI 52)</c:v>
                </c:pt>
                <c:pt idx="4">
                  <c:v>Post- och kurirverksamhet (SNI 53)</c:v>
                </c:pt>
                <c:pt idx="5">
                  <c:v>Totalt (SNI 49-53)</c:v>
                </c:pt>
              </c:strCache>
            </c:strRef>
          </c:cat>
          <c:val>
            <c:numRef>
              <c:f>'Övriga - Other'!$L$7:$L$12</c:f>
              <c:numCache>
                <c:formatCode>0.0</c:formatCode>
                <c:ptCount val="6"/>
                <c:pt idx="0">
                  <c:v>-9.7391304347826058</c:v>
                </c:pt>
                <c:pt idx="1">
                  <c:v>-28.29999999999999</c:v>
                </c:pt>
                <c:pt idx="2">
                  <c:v>-74.855491329479776</c:v>
                </c:pt>
                <c:pt idx="3">
                  <c:v>-17.794253938832249</c:v>
                </c:pt>
                <c:pt idx="4">
                  <c:v>8.7912087912087813</c:v>
                </c:pt>
                <c:pt idx="5">
                  <c:v>-13.345521023766004</c:v>
                </c:pt>
              </c:numCache>
            </c:numRef>
          </c:val>
          <c:extLst>
            <c:ext xmlns:c16="http://schemas.microsoft.com/office/drawing/2014/chart" uri="{C3380CC4-5D6E-409C-BE32-E72D297353CC}">
              <c16:uniqueId val="{00000009-9014-4E99-90D2-7FFFA0D27404}"/>
            </c:ext>
          </c:extLst>
        </c:ser>
        <c:ser>
          <c:idx val="10"/>
          <c:order val="10"/>
          <c:tx>
            <c:strRef>
              <c:f>'Övriga - Other'!$M$5</c:f>
              <c:strCache>
                <c:ptCount val="1"/>
                <c:pt idx="0">
                  <c:v>November</c:v>
                </c:pt>
              </c:strCache>
            </c:strRef>
          </c:tx>
          <c:spPr>
            <a:solidFill>
              <a:schemeClr val="accent5">
                <a:lumMod val="60000"/>
              </a:schemeClr>
            </a:solidFill>
            <a:ln>
              <a:noFill/>
            </a:ln>
            <a:effectLst/>
          </c:spPr>
          <c:invertIfNegative val="0"/>
          <c:cat>
            <c:strRef>
              <c:f>'Övriga - Other'!$A$7:$A$12</c:f>
              <c:strCache>
                <c:ptCount val="6"/>
                <c:pt idx="0">
                  <c:v>Väg- och järnvägstransport (SNI 49)</c:v>
                </c:pt>
                <c:pt idx="1">
                  <c:v>Sjötransport (SNI 50)</c:v>
                </c:pt>
                <c:pt idx="2">
                  <c:v>Lufttransport (SNI 51)</c:v>
                </c:pt>
                <c:pt idx="3">
                  <c:v>Magasinering och stödtjänster (SNI 52)</c:v>
                </c:pt>
                <c:pt idx="4">
                  <c:v>Post- och kurirverksamhet (SNI 53)</c:v>
                </c:pt>
                <c:pt idx="5">
                  <c:v>Totalt (SNI 49-53)</c:v>
                </c:pt>
              </c:strCache>
            </c:strRef>
          </c:cat>
          <c:val>
            <c:numRef>
              <c:f>'Övriga - Other'!$M$7:$M$12</c:f>
              <c:numCache>
                <c:formatCode>0.0</c:formatCode>
                <c:ptCount val="6"/>
                <c:pt idx="0">
                  <c:v>-11.511423550087873</c:v>
                </c:pt>
                <c:pt idx="1">
                  <c:v>-24.164810690423167</c:v>
                </c:pt>
                <c:pt idx="2">
                  <c:v>-79.78142076502732</c:v>
                </c:pt>
                <c:pt idx="3">
                  <c:v>-16.812439261418866</c:v>
                </c:pt>
                <c:pt idx="4">
                  <c:v>0.42060988433227919</c:v>
                </c:pt>
                <c:pt idx="5">
                  <c:v>-14.579439252336446</c:v>
                </c:pt>
              </c:numCache>
            </c:numRef>
          </c:val>
          <c:extLst>
            <c:ext xmlns:c16="http://schemas.microsoft.com/office/drawing/2014/chart" uri="{C3380CC4-5D6E-409C-BE32-E72D297353CC}">
              <c16:uniqueId val="{00000000-F56D-44D0-8595-5AABA439D9E6}"/>
            </c:ext>
          </c:extLst>
        </c:ser>
        <c:ser>
          <c:idx val="11"/>
          <c:order val="11"/>
          <c:tx>
            <c:strRef>
              <c:f>'Övriga - Other'!$N$5</c:f>
              <c:strCache>
                <c:ptCount val="1"/>
                <c:pt idx="0">
                  <c:v>December</c:v>
                </c:pt>
              </c:strCache>
            </c:strRef>
          </c:tx>
          <c:spPr>
            <a:solidFill>
              <a:schemeClr val="accent6">
                <a:lumMod val="60000"/>
              </a:schemeClr>
            </a:solidFill>
            <a:ln>
              <a:noFill/>
            </a:ln>
            <a:effectLst/>
          </c:spPr>
          <c:invertIfNegative val="0"/>
          <c:cat>
            <c:strRef>
              <c:f>'Övriga - Other'!$A$7:$A$12</c:f>
              <c:strCache>
                <c:ptCount val="6"/>
                <c:pt idx="0">
                  <c:v>Väg- och järnvägstransport (SNI 49)</c:v>
                </c:pt>
                <c:pt idx="1">
                  <c:v>Sjötransport (SNI 50)</c:v>
                </c:pt>
                <c:pt idx="2">
                  <c:v>Lufttransport (SNI 51)</c:v>
                </c:pt>
                <c:pt idx="3">
                  <c:v>Magasinering och stödtjänster (SNI 52)</c:v>
                </c:pt>
                <c:pt idx="4">
                  <c:v>Post- och kurirverksamhet (SNI 53)</c:v>
                </c:pt>
                <c:pt idx="5">
                  <c:v>Totalt (SNI 49-53)</c:v>
                </c:pt>
              </c:strCache>
            </c:strRef>
          </c:cat>
          <c:val>
            <c:numRef>
              <c:f>'Övriga - Other'!$N$7:$N$12</c:f>
              <c:numCache>
                <c:formatCode>0.0</c:formatCode>
                <c:ptCount val="6"/>
                <c:pt idx="0">
                  <c:v>-8.2483781278962063</c:v>
                </c:pt>
                <c:pt idx="1">
                  <c:v>-18.388429752066116</c:v>
                </c:pt>
                <c:pt idx="2">
                  <c:v>-69.294117647058812</c:v>
                </c:pt>
                <c:pt idx="3">
                  <c:v>-15.453639082751746</c:v>
                </c:pt>
                <c:pt idx="4">
                  <c:v>12.427745664739899</c:v>
                </c:pt>
                <c:pt idx="5">
                  <c:v>-10.19230769230769</c:v>
                </c:pt>
              </c:numCache>
            </c:numRef>
          </c:val>
          <c:extLst>
            <c:ext xmlns:c16="http://schemas.microsoft.com/office/drawing/2014/chart" uri="{C3380CC4-5D6E-409C-BE32-E72D297353CC}">
              <c16:uniqueId val="{00000001-F56D-44D0-8595-5AABA439D9E6}"/>
            </c:ext>
          </c:extLst>
        </c:ser>
        <c:ser>
          <c:idx val="12"/>
          <c:order val="12"/>
          <c:tx>
            <c:strRef>
              <c:f>'Övriga - Other'!$O$5</c:f>
              <c:strCache>
                <c:ptCount val="1"/>
                <c:pt idx="0">
                  <c:v>Januari</c:v>
                </c:pt>
              </c:strCache>
            </c:strRef>
          </c:tx>
          <c:spPr>
            <a:solidFill>
              <a:schemeClr val="accent1">
                <a:lumMod val="80000"/>
                <a:lumOff val="20000"/>
              </a:schemeClr>
            </a:solidFill>
            <a:ln>
              <a:noFill/>
            </a:ln>
            <a:effectLst/>
          </c:spPr>
          <c:invertIfNegative val="0"/>
          <c:cat>
            <c:strRef>
              <c:f>'Övriga - Other'!$A$7:$A$12</c:f>
              <c:strCache>
                <c:ptCount val="6"/>
                <c:pt idx="0">
                  <c:v>Väg- och järnvägstransport (SNI 49)</c:v>
                </c:pt>
                <c:pt idx="1">
                  <c:v>Sjötransport (SNI 50)</c:v>
                </c:pt>
                <c:pt idx="2">
                  <c:v>Lufttransport (SNI 51)</c:v>
                </c:pt>
                <c:pt idx="3">
                  <c:v>Magasinering och stödtjänster (SNI 52)</c:v>
                </c:pt>
                <c:pt idx="4">
                  <c:v>Post- och kurirverksamhet (SNI 53)</c:v>
                </c:pt>
                <c:pt idx="5">
                  <c:v>Totalt (SNI 49-53)</c:v>
                </c:pt>
              </c:strCache>
            </c:strRef>
          </c:cat>
          <c:val>
            <c:numRef>
              <c:f>'Övriga - Other'!$O$7:$O$12</c:f>
              <c:numCache>
                <c:formatCode>General</c:formatCode>
                <c:ptCount val="6"/>
                <c:pt idx="5" formatCode="0.0">
                  <c:v>-15.631691648822276</c:v>
                </c:pt>
              </c:numCache>
            </c:numRef>
          </c:val>
          <c:extLst>
            <c:ext xmlns:c16="http://schemas.microsoft.com/office/drawing/2014/chart" uri="{C3380CC4-5D6E-409C-BE32-E72D297353CC}">
              <c16:uniqueId val="{00000002-F56D-44D0-8595-5AABA439D9E6}"/>
            </c:ext>
          </c:extLst>
        </c:ser>
        <c:ser>
          <c:idx val="13"/>
          <c:order val="13"/>
          <c:tx>
            <c:strRef>
              <c:f>'Övriga - Other'!$P$5</c:f>
              <c:strCache>
                <c:ptCount val="1"/>
                <c:pt idx="0">
                  <c:v>Februari</c:v>
                </c:pt>
              </c:strCache>
            </c:strRef>
          </c:tx>
          <c:spPr>
            <a:solidFill>
              <a:schemeClr val="accent2">
                <a:lumMod val="80000"/>
                <a:lumOff val="20000"/>
              </a:schemeClr>
            </a:solidFill>
            <a:ln>
              <a:noFill/>
            </a:ln>
            <a:effectLst/>
          </c:spPr>
          <c:invertIfNegative val="0"/>
          <c:cat>
            <c:strRef>
              <c:f>'Övriga - Other'!$A$7:$A$12</c:f>
              <c:strCache>
                <c:ptCount val="6"/>
                <c:pt idx="0">
                  <c:v>Väg- och järnvägstransport (SNI 49)</c:v>
                </c:pt>
                <c:pt idx="1">
                  <c:v>Sjötransport (SNI 50)</c:v>
                </c:pt>
                <c:pt idx="2">
                  <c:v>Lufttransport (SNI 51)</c:v>
                </c:pt>
                <c:pt idx="3">
                  <c:v>Magasinering och stödtjänster (SNI 52)</c:v>
                </c:pt>
                <c:pt idx="4">
                  <c:v>Post- och kurirverksamhet (SNI 53)</c:v>
                </c:pt>
                <c:pt idx="5">
                  <c:v>Totalt (SNI 49-53)</c:v>
                </c:pt>
              </c:strCache>
            </c:strRef>
          </c:cat>
          <c:val>
            <c:numRef>
              <c:f>'Övriga - Other'!$P$7:$P$12</c:f>
              <c:numCache>
                <c:formatCode>General</c:formatCode>
                <c:ptCount val="6"/>
                <c:pt idx="5" formatCode="0.0">
                  <c:v>-14.558979808714124</c:v>
                </c:pt>
              </c:numCache>
            </c:numRef>
          </c:val>
          <c:extLst>
            <c:ext xmlns:c16="http://schemas.microsoft.com/office/drawing/2014/chart" uri="{C3380CC4-5D6E-409C-BE32-E72D297353CC}">
              <c16:uniqueId val="{00000003-F56D-44D0-8595-5AABA439D9E6}"/>
            </c:ext>
          </c:extLst>
        </c:ser>
        <c:ser>
          <c:idx val="14"/>
          <c:order val="14"/>
          <c:tx>
            <c:strRef>
              <c:f>'Övriga - Other'!$Q$5</c:f>
              <c:strCache>
                <c:ptCount val="1"/>
                <c:pt idx="0">
                  <c:v>Mars</c:v>
                </c:pt>
              </c:strCache>
            </c:strRef>
          </c:tx>
          <c:spPr>
            <a:solidFill>
              <a:schemeClr val="accent3">
                <a:lumMod val="80000"/>
                <a:lumOff val="20000"/>
              </a:schemeClr>
            </a:solidFill>
            <a:ln>
              <a:noFill/>
            </a:ln>
            <a:effectLst/>
          </c:spPr>
          <c:invertIfNegative val="0"/>
          <c:cat>
            <c:strRef>
              <c:f>'Övriga - Other'!$A$7:$A$12</c:f>
              <c:strCache>
                <c:ptCount val="6"/>
                <c:pt idx="0">
                  <c:v>Väg- och järnvägstransport (SNI 49)</c:v>
                </c:pt>
                <c:pt idx="1">
                  <c:v>Sjötransport (SNI 50)</c:v>
                </c:pt>
                <c:pt idx="2">
                  <c:v>Lufttransport (SNI 51)</c:v>
                </c:pt>
                <c:pt idx="3">
                  <c:v>Magasinering och stödtjänster (SNI 52)</c:v>
                </c:pt>
                <c:pt idx="4">
                  <c:v>Post- och kurirverksamhet (SNI 53)</c:v>
                </c:pt>
                <c:pt idx="5">
                  <c:v>Totalt (SNI 49-53)</c:v>
                </c:pt>
              </c:strCache>
            </c:strRef>
          </c:cat>
          <c:val>
            <c:numRef>
              <c:f>'Övriga - Other'!$Q$7:$Q$12</c:f>
              <c:numCache>
                <c:formatCode>General</c:formatCode>
                <c:ptCount val="6"/>
                <c:pt idx="5" formatCode="0.0">
                  <c:v>-4.5358649789029482</c:v>
                </c:pt>
              </c:numCache>
            </c:numRef>
          </c:val>
          <c:extLst>
            <c:ext xmlns:c16="http://schemas.microsoft.com/office/drawing/2014/chart" uri="{C3380CC4-5D6E-409C-BE32-E72D297353CC}">
              <c16:uniqueId val="{00000004-F56D-44D0-8595-5AABA439D9E6}"/>
            </c:ext>
          </c:extLst>
        </c:ser>
        <c:dLbls>
          <c:showLegendKey val="0"/>
          <c:showVal val="0"/>
          <c:showCatName val="0"/>
          <c:showSerName val="0"/>
          <c:showPercent val="0"/>
          <c:showBubbleSize val="0"/>
        </c:dLbls>
        <c:gapWidth val="219"/>
        <c:overlap val="-27"/>
        <c:axId val="1413361248"/>
        <c:axId val="1414101792"/>
        <c:extLst>
          <c:ext xmlns:c15="http://schemas.microsoft.com/office/drawing/2012/chart" uri="{02D57815-91ED-43cb-92C2-25804820EDAC}">
            <c15:filteredBarSeries>
              <c15:ser>
                <c:idx val="0"/>
                <c:order val="0"/>
                <c:tx>
                  <c:strRef>
                    <c:extLst>
                      <c:ext uri="{02D57815-91ED-43cb-92C2-25804820EDAC}">
                        <c15:formulaRef>
                          <c15:sqref>'Övriga - Other'!$C$5</c15:sqref>
                        </c15:formulaRef>
                      </c:ext>
                    </c:extLst>
                    <c:strCache>
                      <c:ptCount val="1"/>
                      <c:pt idx="0">
                        <c:v>Januari</c:v>
                      </c:pt>
                    </c:strCache>
                  </c:strRef>
                </c:tx>
                <c:spPr>
                  <a:solidFill>
                    <a:schemeClr val="accent1"/>
                  </a:solidFill>
                  <a:ln>
                    <a:noFill/>
                  </a:ln>
                  <a:effectLst/>
                </c:spPr>
                <c:invertIfNegative val="0"/>
                <c:cat>
                  <c:strRef>
                    <c:extLst>
                      <c:ext uri="{02D57815-91ED-43cb-92C2-25804820EDAC}">
                        <c15:formulaRef>
                          <c15:sqref>'Övriga - Other'!$A$7:$A$12</c15:sqref>
                        </c15:formulaRef>
                      </c:ext>
                    </c:extLst>
                    <c:strCache>
                      <c:ptCount val="6"/>
                      <c:pt idx="0">
                        <c:v>Väg- och järnvägstransport (SNI 49)</c:v>
                      </c:pt>
                      <c:pt idx="1">
                        <c:v>Sjötransport (SNI 50)</c:v>
                      </c:pt>
                      <c:pt idx="2">
                        <c:v>Lufttransport (SNI 51)</c:v>
                      </c:pt>
                      <c:pt idx="3">
                        <c:v>Magasinering och stödtjänster (SNI 52)</c:v>
                      </c:pt>
                      <c:pt idx="4">
                        <c:v>Post- och kurirverksamhet (SNI 53)</c:v>
                      </c:pt>
                      <c:pt idx="5">
                        <c:v>Totalt (SNI 49-53)</c:v>
                      </c:pt>
                    </c:strCache>
                  </c:strRef>
                </c:cat>
                <c:val>
                  <c:numRef>
                    <c:extLst>
                      <c:ext uri="{02D57815-91ED-43cb-92C2-25804820EDAC}">
                        <c15:formulaRef>
                          <c15:sqref>'Övriga - Other'!$C$7:$C$12</c15:sqref>
                        </c15:formulaRef>
                      </c:ext>
                    </c:extLst>
                    <c:numCache>
                      <c:formatCode>0.0</c:formatCode>
                      <c:ptCount val="6"/>
                      <c:pt idx="0">
                        <c:v>-0.82730093071354815</c:v>
                      </c:pt>
                      <c:pt idx="1">
                        <c:v>-18.438177874186547</c:v>
                      </c:pt>
                      <c:pt idx="2">
                        <c:v>-0.22099447513812542</c:v>
                      </c:pt>
                      <c:pt idx="3">
                        <c:v>-5.1307847082495028</c:v>
                      </c:pt>
                      <c:pt idx="4">
                        <c:v>-2.753303964757714</c:v>
                      </c:pt>
                      <c:pt idx="5">
                        <c:v>-2.9106029106029108</c:v>
                      </c:pt>
                    </c:numCache>
                  </c:numRef>
                </c:val>
                <c:extLst>
                  <c:ext xmlns:c16="http://schemas.microsoft.com/office/drawing/2014/chart" uri="{C3380CC4-5D6E-409C-BE32-E72D297353CC}">
                    <c16:uniqueId val="{00000000-9014-4E99-90D2-7FFFA0D27404}"/>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'Övriga - Other'!$D$5</c15:sqref>
                        </c15:formulaRef>
                      </c:ext>
                    </c:extLst>
                    <c:strCache>
                      <c:ptCount val="1"/>
                      <c:pt idx="0">
                        <c:v>Februari</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'Övriga - Other'!$A$7:$A$12</c15:sqref>
                        </c15:formulaRef>
                      </c:ext>
                    </c:extLst>
                    <c:strCache>
                      <c:ptCount val="6"/>
                      <c:pt idx="0">
                        <c:v>Väg- och järnvägstransport (SNI 49)</c:v>
                      </c:pt>
                      <c:pt idx="1">
                        <c:v>Sjötransport (SNI 50)</c:v>
                      </c:pt>
                      <c:pt idx="2">
                        <c:v>Lufttransport (SNI 51)</c:v>
                      </c:pt>
                      <c:pt idx="3">
                        <c:v>Magasinering och stödtjänster (SNI 52)</c:v>
                      </c:pt>
                      <c:pt idx="4">
                        <c:v>Post- och kurirverksamhet (SNI 53)</c:v>
                      </c:pt>
                      <c:pt idx="5">
                        <c:v>Totalt (SNI 49-53)</c:v>
                      </c:pt>
                    </c:strCache>
                  </c:strRef>
                </c:cat>
                <c:val>
                  <c:numRef>
                    <c:extLst xmlns:c15="http://schemas.microsoft.com/office/drawing/2012/chart">
                      <c:ext xmlns:c15="http://schemas.microsoft.com/office/drawing/2012/chart" uri="{02D57815-91ED-43cb-92C2-25804820EDAC}">
                        <c15:formulaRef>
                          <c15:sqref>'Övriga - Other'!$D$7:$D$12</c15:sqref>
                        </c15:formulaRef>
                      </c:ext>
                    </c:extLst>
                    <c:numCache>
                      <c:formatCode>0.0</c:formatCode>
                      <c:ptCount val="6"/>
                      <c:pt idx="0">
                        <c:v>-1.1055276381909507</c:v>
                      </c:pt>
                      <c:pt idx="1">
                        <c:v>-19.108910891089103</c:v>
                      </c:pt>
                      <c:pt idx="2">
                        <c:v>1.6184971098265999</c:v>
                      </c:pt>
                      <c:pt idx="3">
                        <c:v>-4.1709053916581862</c:v>
                      </c:pt>
                      <c:pt idx="4">
                        <c:v>-2.4539877300613466</c:v>
                      </c:pt>
                      <c:pt idx="5">
                        <c:v>-2.789256198347112</c:v>
                      </c:pt>
                    </c:numCache>
                  </c:numRef>
                </c:val>
                <c:extLst xmlns:c15="http://schemas.microsoft.com/office/drawing/2012/chart">
                  <c:ext xmlns:c16="http://schemas.microsoft.com/office/drawing/2014/chart" uri="{C3380CC4-5D6E-409C-BE32-E72D297353CC}">
                    <c16:uniqueId val="{00000001-9014-4E99-90D2-7FFFA0D27404}"/>
                  </c:ext>
                </c:extLst>
              </c15:ser>
            </c15:filteredBarSeries>
          </c:ext>
        </c:extLst>
      </c:barChart>
      <c:catAx>
        <c:axId val="1413361248"/>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414101792"/>
        <c:crosses val="autoZero"/>
        <c:auto val="1"/>
        <c:lblAlgn val="ctr"/>
        <c:lblOffset val="100"/>
        <c:noMultiLvlLbl val="0"/>
      </c:catAx>
      <c:valAx>
        <c:axId val="14141017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413361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1" i="0" u="none" strike="noStrike" kern="1200" spc="0" baseline="0">
                <a:solidFill>
                  <a:sysClr val="windowText" lastClr="000000"/>
                </a:solidFill>
                <a:latin typeface="+mn-lt"/>
                <a:ea typeface="+mn-ea"/>
                <a:cs typeface="+mn-cs"/>
              </a:defRPr>
            </a:pPr>
            <a:r>
              <a:rPr lang="en-US" b="1" i="0"/>
              <a:t>Varsel / </a:t>
            </a:r>
            <a:r>
              <a:rPr lang="en-US" b="1" i="1"/>
              <a:t>Notices </a:t>
            </a:r>
          </a:p>
        </c:rich>
      </c:tx>
      <c:overlay val="0"/>
      <c:spPr>
        <a:noFill/>
        <a:ln>
          <a:noFill/>
        </a:ln>
        <a:effectLst/>
      </c:spPr>
      <c:txPr>
        <a:bodyPr rot="0" spcFirstLastPara="1" vertOverflow="ellipsis" vert="horz" wrap="square" anchor="ctr" anchorCtr="1"/>
        <a:lstStyle/>
        <a:p>
          <a:pPr>
            <a:defRPr sz="1320" b="1"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1505336832895888"/>
          <c:y val="5.5555555555555552E-2"/>
          <c:w val="0.87187729658792656"/>
          <c:h val="0.76391053601180647"/>
        </c:manualLayout>
      </c:layout>
      <c:barChart>
        <c:barDir val="col"/>
        <c:grouping val="clustered"/>
        <c:varyColors val="0"/>
        <c:ser>
          <c:idx val="0"/>
          <c:order val="0"/>
          <c:tx>
            <c:strRef>
              <c:f>'Övriga - Other'!$C$20</c:f>
              <c:strCache>
                <c:ptCount val="1"/>
                <c:pt idx="0">
                  <c:v>Mars - Maj</c:v>
                </c:pt>
              </c:strCache>
            </c:strRef>
          </c:tx>
          <c:spPr>
            <a:solidFill>
              <a:schemeClr val="accent1"/>
            </a:solidFill>
            <a:ln>
              <a:noFill/>
            </a:ln>
            <a:effectLst/>
          </c:spPr>
          <c:invertIfNegative val="0"/>
          <c:cat>
            <c:strRef>
              <c:f>'Övriga - Other'!$A$22:$A$26</c:f>
              <c:strCache>
                <c:ptCount val="5"/>
                <c:pt idx="0">
                  <c:v>Landtransport (SNI 49)</c:v>
                </c:pt>
                <c:pt idx="1">
                  <c:v>Sjötransport (SNI 50) </c:v>
                </c:pt>
                <c:pt idx="2">
                  <c:v>Lufttransport  (SNI 51)</c:v>
                </c:pt>
                <c:pt idx="3">
                  <c:v>Magasinering och stödtjänster (SNI 52)</c:v>
                </c:pt>
                <c:pt idx="4">
                  <c:v>Post- och kurirverksamhet (SNI 53)</c:v>
                </c:pt>
              </c:strCache>
            </c:strRef>
          </c:cat>
          <c:val>
            <c:numRef>
              <c:f>'Övriga - Other'!$C$22:$C$26</c:f>
              <c:numCache>
                <c:formatCode>#,##0</c:formatCode>
                <c:ptCount val="5"/>
                <c:pt idx="0">
                  <c:v>456</c:v>
                </c:pt>
                <c:pt idx="1">
                  <c:v>662</c:v>
                </c:pt>
                <c:pt idx="2">
                  <c:v>722</c:v>
                </c:pt>
                <c:pt idx="3">
                  <c:v>1168</c:v>
                </c:pt>
                <c:pt idx="4">
                  <c:v>70.333333333333329</c:v>
                </c:pt>
              </c:numCache>
            </c:numRef>
          </c:val>
          <c:extLst>
            <c:ext xmlns:c16="http://schemas.microsoft.com/office/drawing/2014/chart" uri="{C3380CC4-5D6E-409C-BE32-E72D297353CC}">
              <c16:uniqueId val="{00000000-6302-425E-A5C1-D0DCF15ED168}"/>
            </c:ext>
          </c:extLst>
        </c:ser>
        <c:ser>
          <c:idx val="1"/>
          <c:order val="1"/>
          <c:tx>
            <c:strRef>
              <c:f>'Övriga - Other'!$D$20</c:f>
              <c:strCache>
                <c:ptCount val="1"/>
                <c:pt idx="0">
                  <c:v>Juni - Augusti</c:v>
                </c:pt>
              </c:strCache>
            </c:strRef>
          </c:tx>
          <c:spPr>
            <a:solidFill>
              <a:schemeClr val="accent2"/>
            </a:solidFill>
            <a:ln>
              <a:noFill/>
            </a:ln>
            <a:effectLst/>
          </c:spPr>
          <c:invertIfNegative val="0"/>
          <c:cat>
            <c:strRef>
              <c:f>'Övriga - Other'!$A$22:$A$26</c:f>
              <c:strCache>
                <c:ptCount val="5"/>
                <c:pt idx="0">
                  <c:v>Landtransport (SNI 49)</c:v>
                </c:pt>
                <c:pt idx="1">
                  <c:v>Sjötransport (SNI 50) </c:v>
                </c:pt>
                <c:pt idx="2">
                  <c:v>Lufttransport  (SNI 51)</c:v>
                </c:pt>
                <c:pt idx="3">
                  <c:v>Magasinering och stödtjänster (SNI 52)</c:v>
                </c:pt>
                <c:pt idx="4">
                  <c:v>Post- och kurirverksamhet (SNI 53)</c:v>
                </c:pt>
              </c:strCache>
            </c:strRef>
          </c:cat>
          <c:val>
            <c:numRef>
              <c:f>'Övriga - Other'!$D$22:$D$26</c:f>
              <c:numCache>
                <c:formatCode>#,##0</c:formatCode>
                <c:ptCount val="5"/>
                <c:pt idx="0">
                  <c:v>507.66666666666669</c:v>
                </c:pt>
                <c:pt idx="1">
                  <c:v>58.666666666666664</c:v>
                </c:pt>
                <c:pt idx="2">
                  <c:v>66</c:v>
                </c:pt>
                <c:pt idx="3">
                  <c:v>98.666666666666671</c:v>
                </c:pt>
                <c:pt idx="4">
                  <c:v>52.666666666666664</c:v>
                </c:pt>
              </c:numCache>
            </c:numRef>
          </c:val>
          <c:extLst>
            <c:ext xmlns:c16="http://schemas.microsoft.com/office/drawing/2014/chart" uri="{C3380CC4-5D6E-409C-BE32-E72D297353CC}">
              <c16:uniqueId val="{00000001-6302-425E-A5C1-D0DCF15ED168}"/>
            </c:ext>
          </c:extLst>
        </c:ser>
        <c:ser>
          <c:idx val="2"/>
          <c:order val="2"/>
          <c:tx>
            <c:strRef>
              <c:f>'Övriga - Other'!$E$20</c:f>
              <c:strCache>
                <c:ptCount val="1"/>
                <c:pt idx="0">
                  <c:v>September - November</c:v>
                </c:pt>
              </c:strCache>
            </c:strRef>
          </c:tx>
          <c:spPr>
            <a:solidFill>
              <a:schemeClr val="accent3"/>
            </a:solidFill>
            <a:ln>
              <a:noFill/>
            </a:ln>
            <a:effectLst/>
          </c:spPr>
          <c:invertIfNegative val="0"/>
          <c:cat>
            <c:strRef>
              <c:f>'Övriga - Other'!$A$22:$A$26</c:f>
              <c:strCache>
                <c:ptCount val="5"/>
                <c:pt idx="0">
                  <c:v>Landtransport (SNI 49)</c:v>
                </c:pt>
                <c:pt idx="1">
                  <c:v>Sjötransport (SNI 50) </c:v>
                </c:pt>
                <c:pt idx="2">
                  <c:v>Lufttransport  (SNI 51)</c:v>
                </c:pt>
                <c:pt idx="3">
                  <c:v>Magasinering och stödtjänster (SNI 52)</c:v>
                </c:pt>
                <c:pt idx="4">
                  <c:v>Post- och kurirverksamhet (SNI 53)</c:v>
                </c:pt>
              </c:strCache>
            </c:strRef>
          </c:cat>
          <c:val>
            <c:numRef>
              <c:f>'Övriga - Other'!$E$22:$E$26</c:f>
              <c:numCache>
                <c:formatCode>#,##0</c:formatCode>
                <c:ptCount val="5"/>
                <c:pt idx="0">
                  <c:v>234.33333333333334</c:v>
                </c:pt>
                <c:pt idx="1">
                  <c:v>170.66666666666666</c:v>
                </c:pt>
                <c:pt idx="2">
                  <c:v>11</c:v>
                </c:pt>
                <c:pt idx="3">
                  <c:v>161.66666666666666</c:v>
                </c:pt>
                <c:pt idx="4">
                  <c:v>58.333333333333336</c:v>
                </c:pt>
              </c:numCache>
            </c:numRef>
          </c:val>
          <c:extLst>
            <c:ext xmlns:c16="http://schemas.microsoft.com/office/drawing/2014/chart" uri="{C3380CC4-5D6E-409C-BE32-E72D297353CC}">
              <c16:uniqueId val="{00000002-6302-425E-A5C1-D0DCF15ED168}"/>
            </c:ext>
          </c:extLst>
        </c:ser>
        <c:ser>
          <c:idx val="3"/>
          <c:order val="3"/>
          <c:tx>
            <c:strRef>
              <c:f>'Övriga - Other'!$F$20</c:f>
              <c:strCache>
                <c:ptCount val="1"/>
                <c:pt idx="0">
                  <c:v>December - Februari</c:v>
                </c:pt>
              </c:strCache>
            </c:strRef>
          </c:tx>
          <c:spPr>
            <a:solidFill>
              <a:schemeClr val="accent4"/>
            </a:solidFill>
            <a:ln>
              <a:noFill/>
            </a:ln>
            <a:effectLst/>
          </c:spPr>
          <c:invertIfNegative val="0"/>
          <c:cat>
            <c:strRef>
              <c:f>'Övriga - Other'!$A$22:$A$26</c:f>
              <c:strCache>
                <c:ptCount val="5"/>
                <c:pt idx="0">
                  <c:v>Landtransport (SNI 49)</c:v>
                </c:pt>
                <c:pt idx="1">
                  <c:v>Sjötransport (SNI 50) </c:v>
                </c:pt>
                <c:pt idx="2">
                  <c:v>Lufttransport  (SNI 51)</c:v>
                </c:pt>
                <c:pt idx="3">
                  <c:v>Magasinering och stödtjänster (SNI 52)</c:v>
                </c:pt>
                <c:pt idx="4">
                  <c:v>Post- och kurirverksamhet (SNI 53)</c:v>
                </c:pt>
              </c:strCache>
            </c:strRef>
          </c:cat>
          <c:val>
            <c:numRef>
              <c:f>'Övriga - Other'!$F$22:$F$26</c:f>
              <c:numCache>
                <c:formatCode>#,##0</c:formatCode>
                <c:ptCount val="5"/>
                <c:pt idx="0">
                  <c:v>143</c:v>
                </c:pt>
                <c:pt idx="1">
                  <c:v>11</c:v>
                </c:pt>
                <c:pt idx="2">
                  <c:v>66</c:v>
                </c:pt>
                <c:pt idx="3">
                  <c:v>78.666666666666671</c:v>
                </c:pt>
                <c:pt idx="4">
                  <c:v>69.666666666666671</c:v>
                </c:pt>
              </c:numCache>
            </c:numRef>
          </c:val>
          <c:extLst>
            <c:ext xmlns:c16="http://schemas.microsoft.com/office/drawing/2014/chart" uri="{C3380CC4-5D6E-409C-BE32-E72D297353CC}">
              <c16:uniqueId val="{00000003-6302-425E-A5C1-D0DCF15ED168}"/>
            </c:ext>
          </c:extLst>
        </c:ser>
        <c:ser>
          <c:idx val="4"/>
          <c:order val="4"/>
          <c:tx>
            <c:strRef>
              <c:f>'Övriga - Other'!$G$20</c:f>
              <c:strCache>
                <c:ptCount val="1"/>
                <c:pt idx="0">
                  <c:v>Mars - April</c:v>
                </c:pt>
              </c:strCache>
            </c:strRef>
          </c:tx>
          <c:spPr>
            <a:solidFill>
              <a:schemeClr val="accent5"/>
            </a:solidFill>
            <a:ln>
              <a:noFill/>
            </a:ln>
            <a:effectLst/>
          </c:spPr>
          <c:invertIfNegative val="0"/>
          <c:cat>
            <c:strRef>
              <c:f>'Övriga - Other'!$A$22:$A$26</c:f>
              <c:strCache>
                <c:ptCount val="5"/>
                <c:pt idx="0">
                  <c:v>Landtransport (SNI 49)</c:v>
                </c:pt>
                <c:pt idx="1">
                  <c:v>Sjötransport (SNI 50) </c:v>
                </c:pt>
                <c:pt idx="2">
                  <c:v>Lufttransport  (SNI 51)</c:v>
                </c:pt>
                <c:pt idx="3">
                  <c:v>Magasinering och stödtjänster (SNI 52)</c:v>
                </c:pt>
                <c:pt idx="4">
                  <c:v>Post- och kurirverksamhet (SNI 53)</c:v>
                </c:pt>
              </c:strCache>
            </c:strRef>
          </c:cat>
          <c:val>
            <c:numRef>
              <c:f>'Övriga - Other'!$G$22:$G$26</c:f>
              <c:numCache>
                <c:formatCode>#,##0</c:formatCode>
                <c:ptCount val="5"/>
                <c:pt idx="0">
                  <c:v>295.5</c:v>
                </c:pt>
                <c:pt idx="1">
                  <c:v>45</c:v>
                </c:pt>
                <c:pt idx="2">
                  <c:v>4</c:v>
                </c:pt>
                <c:pt idx="3">
                  <c:v>108</c:v>
                </c:pt>
                <c:pt idx="4">
                  <c:v>91</c:v>
                </c:pt>
              </c:numCache>
            </c:numRef>
          </c:val>
          <c:extLst>
            <c:ext xmlns:c16="http://schemas.microsoft.com/office/drawing/2014/chart" uri="{C3380CC4-5D6E-409C-BE32-E72D297353CC}">
              <c16:uniqueId val="{00000000-E89F-479C-B61D-18D947646F2B}"/>
            </c:ext>
          </c:extLst>
        </c:ser>
        <c:dLbls>
          <c:showLegendKey val="0"/>
          <c:showVal val="0"/>
          <c:showCatName val="0"/>
          <c:showSerName val="0"/>
          <c:showPercent val="0"/>
          <c:showBubbleSize val="0"/>
        </c:dLbls>
        <c:gapWidth val="219"/>
        <c:overlap val="-27"/>
        <c:axId val="477472592"/>
        <c:axId val="474923440"/>
      </c:barChart>
      <c:catAx>
        <c:axId val="477472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crossAx val="474923440"/>
        <c:crosses val="autoZero"/>
        <c:auto val="1"/>
        <c:lblAlgn val="ctr"/>
        <c:lblOffset val="100"/>
        <c:noMultiLvlLbl val="0"/>
      </c:catAx>
      <c:valAx>
        <c:axId val="474923440"/>
        <c:scaling>
          <c:orientation val="minMax"/>
          <c:max val="12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r>
                  <a:rPr lang="en-US"/>
                  <a:t>Antal varsel, per månad</a:t>
                </a:r>
              </a:p>
            </c:rich>
          </c:tx>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crossAx val="477472592"/>
        <c:crosses val="autoZero"/>
        <c:crossBetween val="between"/>
        <c:majorUnit val="100"/>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solidFill>
            <a:sysClr val="windowText" lastClr="000000"/>
          </a:solidFill>
        </a:defRPr>
      </a:pPr>
      <a:endParaRPr lang="sv-SE"/>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346342243929542E-2"/>
          <c:y val="9.3282124809087652E-2"/>
          <c:w val="0.87619602272207953"/>
          <c:h val="0.86734383057587527"/>
        </c:manualLayout>
      </c:layout>
      <c:barChart>
        <c:barDir val="col"/>
        <c:grouping val="clustered"/>
        <c:varyColors val="0"/>
        <c:ser>
          <c:idx val="0"/>
          <c:order val="0"/>
          <c:tx>
            <c:strRef>
              <c:f>'Väg - Road'!$I$6</c:f>
              <c:strCache>
                <c:ptCount val="1"/>
                <c:pt idx="0">
                  <c:v>Totalt</c:v>
                </c:pt>
              </c:strCache>
            </c:strRef>
          </c:tx>
          <c:spPr>
            <a:solidFill>
              <a:schemeClr val="accent1"/>
            </a:solidFill>
            <a:ln>
              <a:noFill/>
            </a:ln>
            <a:effectLst/>
          </c:spPr>
          <c:invertIfNegative val="0"/>
          <c:cat>
            <c:strRef>
              <c:f>'Väg - Road'!$C$8:$C$67</c:f>
              <c:strCache>
                <c:ptCount val="58"/>
                <c:pt idx="1">
                  <c:v>Mars</c:v>
                </c:pt>
                <c:pt idx="5">
                  <c:v>April</c:v>
                </c:pt>
                <c:pt idx="9">
                  <c:v>Maj</c:v>
                </c:pt>
                <c:pt idx="14">
                  <c:v>Juni</c:v>
                </c:pt>
                <c:pt idx="18">
                  <c:v>Juli</c:v>
                </c:pt>
                <c:pt idx="22">
                  <c:v>Augusti</c:v>
                </c:pt>
                <c:pt idx="27">
                  <c:v>September</c:v>
                </c:pt>
                <c:pt idx="31">
                  <c:v>Oktober</c:v>
                </c:pt>
                <c:pt idx="36">
                  <c:v>November</c:v>
                </c:pt>
                <c:pt idx="40">
                  <c:v>December</c:v>
                </c:pt>
                <c:pt idx="44">
                  <c:v>Januari</c:v>
                </c:pt>
                <c:pt idx="49">
                  <c:v>Februari</c:v>
                </c:pt>
                <c:pt idx="53">
                  <c:v>Mars</c:v>
                </c:pt>
                <c:pt idx="57">
                  <c:v>April</c:v>
                </c:pt>
              </c:strCache>
            </c:strRef>
          </c:cat>
          <c:val>
            <c:numRef>
              <c:f>'Väg - Road'!$I$8:$I$67</c:f>
              <c:numCache>
                <c:formatCode>0%</c:formatCode>
                <c:ptCount val="60"/>
                <c:pt idx="0">
                  <c:v>-0.04</c:v>
                </c:pt>
                <c:pt idx="1">
                  <c:v>-0.18</c:v>
                </c:pt>
                <c:pt idx="2">
                  <c:v>-0.21</c:v>
                </c:pt>
                <c:pt idx="3">
                  <c:v>-0.23</c:v>
                </c:pt>
                <c:pt idx="4">
                  <c:v>-0.27</c:v>
                </c:pt>
                <c:pt idx="5">
                  <c:v>-0.26</c:v>
                </c:pt>
                <c:pt idx="6">
                  <c:v>-0.2</c:v>
                </c:pt>
                <c:pt idx="7">
                  <c:v>-0.17</c:v>
                </c:pt>
                <c:pt idx="8">
                  <c:v>-0.17</c:v>
                </c:pt>
                <c:pt idx="9">
                  <c:v>-0.19</c:v>
                </c:pt>
                <c:pt idx="10">
                  <c:v>-0.17</c:v>
                </c:pt>
                <c:pt idx="11">
                  <c:v>-0.11</c:v>
                </c:pt>
                <c:pt idx="12">
                  <c:v>-0.18</c:v>
                </c:pt>
                <c:pt idx="13">
                  <c:v>-0.12</c:v>
                </c:pt>
                <c:pt idx="14">
                  <c:v>-0.11</c:v>
                </c:pt>
                <c:pt idx="15">
                  <c:v>-0.1</c:v>
                </c:pt>
                <c:pt idx="16">
                  <c:v>-0.1</c:v>
                </c:pt>
                <c:pt idx="17">
                  <c:v>-0.1</c:v>
                </c:pt>
                <c:pt idx="18">
                  <c:v>-0.06</c:v>
                </c:pt>
                <c:pt idx="19">
                  <c:v>-7.0000000000000007E-2</c:v>
                </c:pt>
                <c:pt idx="20">
                  <c:v>-0.06</c:v>
                </c:pt>
                <c:pt idx="21">
                  <c:v>-0.03</c:v>
                </c:pt>
                <c:pt idx="22">
                  <c:v>-0.01</c:v>
                </c:pt>
                <c:pt idx="23">
                  <c:v>-0.05</c:v>
                </c:pt>
                <c:pt idx="24">
                  <c:v>-0.05</c:v>
                </c:pt>
                <c:pt idx="25">
                  <c:v>-0.03</c:v>
                </c:pt>
                <c:pt idx="26">
                  <c:v>-0.03</c:v>
                </c:pt>
                <c:pt idx="27">
                  <c:v>0</c:v>
                </c:pt>
                <c:pt idx="28">
                  <c:v>-0.02</c:v>
                </c:pt>
                <c:pt idx="29">
                  <c:v>-0.01</c:v>
                </c:pt>
                <c:pt idx="30">
                  <c:v>-0.02</c:v>
                </c:pt>
                <c:pt idx="31">
                  <c:v>-0.02</c:v>
                </c:pt>
                <c:pt idx="32">
                  <c:v>-0.05</c:v>
                </c:pt>
                <c:pt idx="33">
                  <c:v>-0.05</c:v>
                </c:pt>
                <c:pt idx="34">
                  <c:v>-0.09</c:v>
                </c:pt>
                <c:pt idx="35">
                  <c:v>-0.12</c:v>
                </c:pt>
                <c:pt idx="36">
                  <c:v>-0.16</c:v>
                </c:pt>
                <c:pt idx="37">
                  <c:v>-0.15</c:v>
                </c:pt>
                <c:pt idx="38">
                  <c:v>-0.15</c:v>
                </c:pt>
                <c:pt idx="39">
                  <c:v>-0.15</c:v>
                </c:pt>
                <c:pt idx="40">
                  <c:v>-0.14000000000000001</c:v>
                </c:pt>
                <c:pt idx="41">
                  <c:v>-0.14000000000000001</c:v>
                </c:pt>
                <c:pt idx="42">
                  <c:v>-0.13</c:v>
                </c:pt>
                <c:pt idx="43">
                  <c:v>-0.15</c:v>
                </c:pt>
                <c:pt idx="44">
                  <c:v>-0.17</c:v>
                </c:pt>
                <c:pt idx="45">
                  <c:v>-0.16</c:v>
                </c:pt>
                <c:pt idx="46">
                  <c:v>-0.13</c:v>
                </c:pt>
                <c:pt idx="47">
                  <c:v>-0.13</c:v>
                </c:pt>
                <c:pt idx="48">
                  <c:v>-0.13</c:v>
                </c:pt>
                <c:pt idx="49">
                  <c:v>-0.13</c:v>
                </c:pt>
                <c:pt idx="50">
                  <c:v>-0.1</c:v>
                </c:pt>
                <c:pt idx="51">
                  <c:v>-0.09</c:v>
                </c:pt>
                <c:pt idx="52">
                  <c:v>-0.1</c:v>
                </c:pt>
                <c:pt idx="53">
                  <c:v>0.06</c:v>
                </c:pt>
                <c:pt idx="54">
                  <c:v>-8.1599999999999895E-2</c:v>
                </c:pt>
                <c:pt idx="55">
                  <c:v>-5.2000000000000046E-2</c:v>
                </c:pt>
                <c:pt idx="56">
                  <c:v>-9.1400000000000037E-2</c:v>
                </c:pt>
                <c:pt idx="57">
                  <c:v>-0.13130000000000008</c:v>
                </c:pt>
                <c:pt idx="58">
                  <c:v>-0.19339999999999991</c:v>
                </c:pt>
              </c:numCache>
            </c:numRef>
          </c:val>
          <c:extLst>
            <c:ext xmlns:c16="http://schemas.microsoft.com/office/drawing/2014/chart" uri="{C3380CC4-5D6E-409C-BE32-E72D297353CC}">
              <c16:uniqueId val="{00000000-53CE-47BB-A217-76953B0D37BB}"/>
            </c:ext>
          </c:extLst>
        </c:ser>
        <c:ser>
          <c:idx val="1"/>
          <c:order val="1"/>
          <c:tx>
            <c:strRef>
              <c:f>'Väg - Road'!$J$6</c:f>
              <c:strCache>
                <c:ptCount val="1"/>
                <c:pt idx="0">
                  <c:v>Tung trafik</c:v>
                </c:pt>
              </c:strCache>
            </c:strRef>
          </c:tx>
          <c:spPr>
            <a:solidFill>
              <a:schemeClr val="accent2"/>
            </a:solidFill>
            <a:ln>
              <a:noFill/>
            </a:ln>
            <a:effectLst/>
          </c:spPr>
          <c:invertIfNegative val="0"/>
          <c:cat>
            <c:strRef>
              <c:f>'Väg - Road'!$C$8:$C$67</c:f>
              <c:strCache>
                <c:ptCount val="58"/>
                <c:pt idx="1">
                  <c:v>Mars</c:v>
                </c:pt>
                <c:pt idx="5">
                  <c:v>April</c:v>
                </c:pt>
                <c:pt idx="9">
                  <c:v>Maj</c:v>
                </c:pt>
                <c:pt idx="14">
                  <c:v>Juni</c:v>
                </c:pt>
                <c:pt idx="18">
                  <c:v>Juli</c:v>
                </c:pt>
                <c:pt idx="22">
                  <c:v>Augusti</c:v>
                </c:pt>
                <c:pt idx="27">
                  <c:v>September</c:v>
                </c:pt>
                <c:pt idx="31">
                  <c:v>Oktober</c:v>
                </c:pt>
                <c:pt idx="36">
                  <c:v>November</c:v>
                </c:pt>
                <c:pt idx="40">
                  <c:v>December</c:v>
                </c:pt>
                <c:pt idx="44">
                  <c:v>Januari</c:v>
                </c:pt>
                <c:pt idx="49">
                  <c:v>Februari</c:v>
                </c:pt>
                <c:pt idx="53">
                  <c:v>Mars</c:v>
                </c:pt>
                <c:pt idx="57">
                  <c:v>April</c:v>
                </c:pt>
              </c:strCache>
            </c:strRef>
          </c:cat>
          <c:val>
            <c:numRef>
              <c:f>'Väg - Road'!$J$8:$J$67</c:f>
              <c:numCache>
                <c:formatCode>0%</c:formatCode>
                <c:ptCount val="60"/>
                <c:pt idx="0">
                  <c:v>0.03</c:v>
                </c:pt>
                <c:pt idx="1">
                  <c:v>-0.01</c:v>
                </c:pt>
                <c:pt idx="2">
                  <c:v>-0.03</c:v>
                </c:pt>
                <c:pt idx="3">
                  <c:v>-0.08</c:v>
                </c:pt>
                <c:pt idx="4">
                  <c:v>-0.09</c:v>
                </c:pt>
                <c:pt idx="5">
                  <c:v>-0.12</c:v>
                </c:pt>
                <c:pt idx="6">
                  <c:v>-0.08</c:v>
                </c:pt>
                <c:pt idx="7">
                  <c:v>-7.0000000000000007E-2</c:v>
                </c:pt>
                <c:pt idx="8">
                  <c:v>-0.06</c:v>
                </c:pt>
                <c:pt idx="9">
                  <c:v>-0.08</c:v>
                </c:pt>
                <c:pt idx="10">
                  <c:v>-7.0000000000000007E-2</c:v>
                </c:pt>
                <c:pt idx="11">
                  <c:v>-0.02</c:v>
                </c:pt>
                <c:pt idx="12">
                  <c:v>-0.08</c:v>
                </c:pt>
                <c:pt idx="13">
                  <c:v>-0.01</c:v>
                </c:pt>
                <c:pt idx="14">
                  <c:v>-0.04</c:v>
                </c:pt>
                <c:pt idx="15">
                  <c:v>-0.08</c:v>
                </c:pt>
                <c:pt idx="16">
                  <c:v>-0.08</c:v>
                </c:pt>
                <c:pt idx="17">
                  <c:v>-0.08</c:v>
                </c:pt>
                <c:pt idx="18">
                  <c:v>-0.06</c:v>
                </c:pt>
                <c:pt idx="19">
                  <c:v>-0.06</c:v>
                </c:pt>
                <c:pt idx="20">
                  <c:v>-0.06</c:v>
                </c:pt>
                <c:pt idx="21">
                  <c:v>-0.01</c:v>
                </c:pt>
                <c:pt idx="22">
                  <c:v>0.02</c:v>
                </c:pt>
                <c:pt idx="23">
                  <c:v>-0.02</c:v>
                </c:pt>
                <c:pt idx="24">
                  <c:v>-0.03</c:v>
                </c:pt>
                <c:pt idx="25">
                  <c:v>0.02</c:v>
                </c:pt>
                <c:pt idx="26">
                  <c:v>0</c:v>
                </c:pt>
                <c:pt idx="27">
                  <c:v>0.03</c:v>
                </c:pt>
                <c:pt idx="28">
                  <c:v>0.02</c:v>
                </c:pt>
                <c:pt idx="29">
                  <c:v>0.03</c:v>
                </c:pt>
                <c:pt idx="30">
                  <c:v>0.03</c:v>
                </c:pt>
                <c:pt idx="31">
                  <c:v>0.06</c:v>
                </c:pt>
                <c:pt idx="32">
                  <c:v>0.01</c:v>
                </c:pt>
                <c:pt idx="33">
                  <c:v>0.02</c:v>
                </c:pt>
                <c:pt idx="34">
                  <c:v>0.03</c:v>
                </c:pt>
                <c:pt idx="35">
                  <c:v>0.05</c:v>
                </c:pt>
                <c:pt idx="36">
                  <c:v>0.02</c:v>
                </c:pt>
                <c:pt idx="37">
                  <c:v>0.03</c:v>
                </c:pt>
                <c:pt idx="38">
                  <c:v>0.03</c:v>
                </c:pt>
                <c:pt idx="39">
                  <c:v>0</c:v>
                </c:pt>
                <c:pt idx="40">
                  <c:v>0.02</c:v>
                </c:pt>
                <c:pt idx="41">
                  <c:v>-2.4999999999999994E-2</c:v>
                </c:pt>
                <c:pt idx="42">
                  <c:v>-2.4999999999999994E-2</c:v>
                </c:pt>
                <c:pt idx="43">
                  <c:v>-0.06</c:v>
                </c:pt>
                <c:pt idx="44">
                  <c:v>-0.04</c:v>
                </c:pt>
                <c:pt idx="45">
                  <c:v>0</c:v>
                </c:pt>
                <c:pt idx="46">
                  <c:v>0.02</c:v>
                </c:pt>
                <c:pt idx="47">
                  <c:v>0.02</c:v>
                </c:pt>
                <c:pt idx="48">
                  <c:v>0.02</c:v>
                </c:pt>
                <c:pt idx="49">
                  <c:v>0</c:v>
                </c:pt>
                <c:pt idx="50">
                  <c:v>0.01</c:v>
                </c:pt>
                <c:pt idx="51">
                  <c:v>0.03</c:v>
                </c:pt>
                <c:pt idx="52">
                  <c:v>0.02</c:v>
                </c:pt>
                <c:pt idx="53">
                  <c:v>0.04</c:v>
                </c:pt>
                <c:pt idx="54">
                  <c:v>7.910000000000017E-2</c:v>
                </c:pt>
                <c:pt idx="55">
                  <c:v>-7.8500000000000014E-2</c:v>
                </c:pt>
                <c:pt idx="56">
                  <c:v>3.9599999999999858E-2</c:v>
                </c:pt>
                <c:pt idx="57">
                  <c:v>0.16480000000000006</c:v>
                </c:pt>
                <c:pt idx="58">
                  <c:v>-3.1999999999999917E-2</c:v>
                </c:pt>
              </c:numCache>
            </c:numRef>
          </c:val>
          <c:extLst>
            <c:ext xmlns:c16="http://schemas.microsoft.com/office/drawing/2014/chart" uri="{C3380CC4-5D6E-409C-BE32-E72D297353CC}">
              <c16:uniqueId val="{00000001-53CE-47BB-A217-76953B0D37BB}"/>
            </c:ext>
          </c:extLst>
        </c:ser>
        <c:dLbls>
          <c:showLegendKey val="0"/>
          <c:showVal val="0"/>
          <c:showCatName val="0"/>
          <c:showSerName val="0"/>
          <c:showPercent val="0"/>
          <c:showBubbleSize val="0"/>
        </c:dLbls>
        <c:gapWidth val="219"/>
        <c:overlap val="-27"/>
        <c:axId val="733896816"/>
        <c:axId val="571442992"/>
      </c:barChart>
      <c:catAx>
        <c:axId val="733896816"/>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571442992"/>
        <c:crosses val="autoZero"/>
        <c:auto val="1"/>
        <c:lblAlgn val="ctr"/>
        <c:lblOffset val="100"/>
        <c:noMultiLvlLbl val="0"/>
      </c:catAx>
      <c:valAx>
        <c:axId val="571442992"/>
        <c:scaling>
          <c:orientation val="minMax"/>
          <c:max val="0.2"/>
          <c:min val="-0.30000000000000004"/>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733896816"/>
        <c:crossesAt val="1"/>
        <c:crossBetween val="between"/>
      </c:valAx>
      <c:spPr>
        <a:noFill/>
        <a:ln>
          <a:noFill/>
        </a:ln>
        <a:effectLst/>
      </c:spPr>
    </c:plotArea>
    <c:legend>
      <c:legendPos val="r"/>
      <c:layout>
        <c:manualLayout>
          <c:xMode val="edge"/>
          <c:yMode val="edge"/>
          <c:x val="0.71797085095490276"/>
          <c:y val="0.7654051616101688"/>
          <c:w val="0.19874216987361495"/>
          <c:h val="0.13557249507651653"/>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b="1"/>
              <a:t>Personbilar / Passenger cars</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sv-SE"/>
        </a:p>
      </c:txPr>
    </c:title>
    <c:autoTitleDeleted val="0"/>
    <c:plotArea>
      <c:layout/>
      <c:barChart>
        <c:barDir val="col"/>
        <c:grouping val="clustered"/>
        <c:varyColors val="0"/>
        <c:ser>
          <c:idx val="0"/>
          <c:order val="0"/>
          <c:tx>
            <c:strRef>
              <c:f>'Trängsel - Congestion'!$A$52</c:f>
              <c:strCache>
                <c:ptCount val="1"/>
                <c:pt idx="0">
                  <c:v>Stockholm</c:v>
                </c:pt>
              </c:strCache>
            </c:strRef>
          </c:tx>
          <c:spPr>
            <a:solidFill>
              <a:schemeClr val="accent1"/>
            </a:solidFill>
            <a:ln>
              <a:noFill/>
            </a:ln>
            <a:effectLst/>
          </c:spPr>
          <c:invertIfNegative val="0"/>
          <c:cat>
            <c:strRef>
              <c:f>'Trängsel - Congestion'!$F$47:$Q$47</c:f>
              <c:strCache>
                <c:ptCount val="12"/>
                <c:pt idx="0">
                  <c:v>Mars</c:v>
                </c:pt>
                <c:pt idx="1">
                  <c:v>April</c:v>
                </c:pt>
                <c:pt idx="2">
                  <c:v>Maj</c:v>
                </c:pt>
                <c:pt idx="3">
                  <c:v>Juni</c:v>
                </c:pt>
                <c:pt idx="4">
                  <c:v>Augusti</c:v>
                </c:pt>
                <c:pt idx="5">
                  <c:v>September</c:v>
                </c:pt>
                <c:pt idx="6">
                  <c:v>Oktober</c:v>
                </c:pt>
                <c:pt idx="7">
                  <c:v>November</c:v>
                </c:pt>
                <c:pt idx="8">
                  <c:v>December</c:v>
                </c:pt>
                <c:pt idx="9">
                  <c:v>Januari</c:v>
                </c:pt>
                <c:pt idx="10">
                  <c:v>Februari</c:v>
                </c:pt>
                <c:pt idx="11">
                  <c:v>Mars</c:v>
                </c:pt>
              </c:strCache>
            </c:strRef>
          </c:cat>
          <c:val>
            <c:numRef>
              <c:f>'Trängsel - Congestion'!$F$52:$Q$52</c:f>
              <c:numCache>
                <c:formatCode>0</c:formatCode>
                <c:ptCount val="12"/>
                <c:pt idx="0">
                  <c:v>-10.59626134742857</c:v>
                </c:pt>
                <c:pt idx="1">
                  <c:v>-13.848163753082844</c:v>
                </c:pt>
                <c:pt idx="2">
                  <c:v>-9.4081722292016945</c:v>
                </c:pt>
                <c:pt idx="3">
                  <c:v>-6.1875223350558617</c:v>
                </c:pt>
                <c:pt idx="4">
                  <c:v>-1.2630659111104614</c:v>
                </c:pt>
                <c:pt idx="5">
                  <c:v>-0.22449310248886523</c:v>
                </c:pt>
                <c:pt idx="6">
                  <c:v>-0.13657575190697546</c:v>
                </c:pt>
                <c:pt idx="7">
                  <c:v>-8.6617349561518111</c:v>
                </c:pt>
                <c:pt idx="8">
                  <c:v>-5.5212734866728619</c:v>
                </c:pt>
                <c:pt idx="9">
                  <c:v>-8.6293201900310095</c:v>
                </c:pt>
                <c:pt idx="10">
                  <c:v>-6.8315665488810406</c:v>
                </c:pt>
                <c:pt idx="11">
                  <c:v>3.5354413028886089</c:v>
                </c:pt>
              </c:numCache>
            </c:numRef>
          </c:val>
          <c:extLst>
            <c:ext xmlns:c16="http://schemas.microsoft.com/office/drawing/2014/chart" uri="{C3380CC4-5D6E-409C-BE32-E72D297353CC}">
              <c16:uniqueId val="{00000000-EA5C-46FF-B1FF-DB8754B95FDE}"/>
            </c:ext>
          </c:extLst>
        </c:ser>
        <c:ser>
          <c:idx val="1"/>
          <c:order val="1"/>
          <c:tx>
            <c:strRef>
              <c:f>'Trängsel - Congestion'!$A$58</c:f>
              <c:strCache>
                <c:ptCount val="1"/>
                <c:pt idx="0">
                  <c:v>Göteborg</c:v>
                </c:pt>
              </c:strCache>
            </c:strRef>
          </c:tx>
          <c:spPr>
            <a:solidFill>
              <a:schemeClr val="accent2"/>
            </a:solidFill>
            <a:ln>
              <a:noFill/>
            </a:ln>
            <a:effectLst/>
          </c:spPr>
          <c:invertIfNegative val="0"/>
          <c:cat>
            <c:strRef>
              <c:f>'Trängsel - Congestion'!$F$47:$Q$47</c:f>
              <c:strCache>
                <c:ptCount val="12"/>
                <c:pt idx="0">
                  <c:v>Mars</c:v>
                </c:pt>
                <c:pt idx="1">
                  <c:v>April</c:v>
                </c:pt>
                <c:pt idx="2">
                  <c:v>Maj</c:v>
                </c:pt>
                <c:pt idx="3">
                  <c:v>Juni</c:v>
                </c:pt>
                <c:pt idx="4">
                  <c:v>Augusti</c:v>
                </c:pt>
                <c:pt idx="5">
                  <c:v>September</c:v>
                </c:pt>
                <c:pt idx="6">
                  <c:v>Oktober</c:v>
                </c:pt>
                <c:pt idx="7">
                  <c:v>November</c:v>
                </c:pt>
                <c:pt idx="8">
                  <c:v>December</c:v>
                </c:pt>
                <c:pt idx="9">
                  <c:v>Januari</c:v>
                </c:pt>
                <c:pt idx="10">
                  <c:v>Februari</c:v>
                </c:pt>
                <c:pt idx="11">
                  <c:v>Mars</c:v>
                </c:pt>
              </c:strCache>
            </c:strRef>
          </c:cat>
          <c:val>
            <c:numRef>
              <c:f>'Trängsel - Congestion'!$F$58:$Q$58</c:f>
              <c:numCache>
                <c:formatCode>0</c:formatCode>
                <c:ptCount val="12"/>
                <c:pt idx="0">
                  <c:v>-10.177473311124652</c:v>
                </c:pt>
                <c:pt idx="1">
                  <c:v>-14.087986252226315</c:v>
                </c:pt>
                <c:pt idx="2">
                  <c:v>-11.111860260158057</c:v>
                </c:pt>
                <c:pt idx="3">
                  <c:v>-4.4728745826418725</c:v>
                </c:pt>
                <c:pt idx="4">
                  <c:v>1.6051563430540483</c:v>
                </c:pt>
                <c:pt idx="5">
                  <c:v>-0.51611932830909479</c:v>
                </c:pt>
                <c:pt idx="6">
                  <c:v>-2.0334504900015649</c:v>
                </c:pt>
                <c:pt idx="7">
                  <c:v>-11.496863684499525</c:v>
                </c:pt>
                <c:pt idx="8">
                  <c:v>-9.7644374823007922</c:v>
                </c:pt>
                <c:pt idx="9">
                  <c:v>-12.146234521046416</c:v>
                </c:pt>
                <c:pt idx="10">
                  <c:v>-13.870993955908851</c:v>
                </c:pt>
                <c:pt idx="11">
                  <c:v>-0.31665753773792993</c:v>
                </c:pt>
              </c:numCache>
            </c:numRef>
          </c:val>
          <c:extLst>
            <c:ext xmlns:c16="http://schemas.microsoft.com/office/drawing/2014/chart" uri="{C3380CC4-5D6E-409C-BE32-E72D297353CC}">
              <c16:uniqueId val="{00000001-EA5C-46FF-B1FF-DB8754B95FDE}"/>
            </c:ext>
          </c:extLst>
        </c:ser>
        <c:dLbls>
          <c:showLegendKey val="0"/>
          <c:showVal val="0"/>
          <c:showCatName val="0"/>
          <c:showSerName val="0"/>
          <c:showPercent val="0"/>
          <c:showBubbleSize val="0"/>
        </c:dLbls>
        <c:gapWidth val="219"/>
        <c:overlap val="-27"/>
        <c:axId val="85067728"/>
        <c:axId val="2027340352"/>
      </c:barChart>
      <c:catAx>
        <c:axId val="85067728"/>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2027340352"/>
        <c:crosses val="autoZero"/>
        <c:auto val="1"/>
        <c:lblAlgn val="ctr"/>
        <c:lblOffset val="100"/>
        <c:noMultiLvlLbl val="0"/>
      </c:catAx>
      <c:valAx>
        <c:axId val="2027340352"/>
        <c:scaling>
          <c:orientation val="minMax"/>
          <c:max val="4"/>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Procent</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85067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sv-SE" b="1"/>
              <a:t>Lätta lastbilar</a:t>
            </a:r>
            <a:r>
              <a:rPr lang="sv-SE" b="1" baseline="0"/>
              <a:t> / LGVs</a:t>
            </a:r>
            <a:endParaRPr lang="sv-SE" b="1"/>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sv-SE"/>
        </a:p>
      </c:txPr>
    </c:title>
    <c:autoTitleDeleted val="0"/>
    <c:plotArea>
      <c:layout/>
      <c:barChart>
        <c:barDir val="col"/>
        <c:grouping val="clustered"/>
        <c:varyColors val="0"/>
        <c:ser>
          <c:idx val="0"/>
          <c:order val="0"/>
          <c:tx>
            <c:strRef>
              <c:f>'Trängsel - Congestion'!$A$50</c:f>
              <c:strCache>
                <c:ptCount val="1"/>
                <c:pt idx="0">
                  <c:v>Stockholm</c:v>
                </c:pt>
              </c:strCache>
            </c:strRef>
          </c:tx>
          <c:spPr>
            <a:solidFill>
              <a:schemeClr val="accent1"/>
            </a:solidFill>
            <a:ln>
              <a:noFill/>
            </a:ln>
            <a:effectLst/>
          </c:spPr>
          <c:invertIfNegative val="0"/>
          <c:cat>
            <c:strRef>
              <c:f>'Trängsel - Congestion'!$F$47:$Q$47</c:f>
              <c:strCache>
                <c:ptCount val="12"/>
                <c:pt idx="0">
                  <c:v>Mars</c:v>
                </c:pt>
                <c:pt idx="1">
                  <c:v>April</c:v>
                </c:pt>
                <c:pt idx="2">
                  <c:v>Maj</c:v>
                </c:pt>
                <c:pt idx="3">
                  <c:v>Juni</c:v>
                </c:pt>
                <c:pt idx="4">
                  <c:v>Augusti</c:v>
                </c:pt>
                <c:pt idx="5">
                  <c:v>September</c:v>
                </c:pt>
                <c:pt idx="6">
                  <c:v>Oktober</c:v>
                </c:pt>
                <c:pt idx="7">
                  <c:v>November</c:v>
                </c:pt>
                <c:pt idx="8">
                  <c:v>December</c:v>
                </c:pt>
                <c:pt idx="9">
                  <c:v>Januari</c:v>
                </c:pt>
                <c:pt idx="10">
                  <c:v>Februari</c:v>
                </c:pt>
                <c:pt idx="11">
                  <c:v>Mars</c:v>
                </c:pt>
              </c:strCache>
            </c:strRef>
          </c:cat>
          <c:val>
            <c:numRef>
              <c:f>'Trängsel - Congestion'!$F$50:$Q$50</c:f>
              <c:numCache>
                <c:formatCode>0</c:formatCode>
                <c:ptCount val="12"/>
                <c:pt idx="0">
                  <c:v>-4.5616349807220402E-2</c:v>
                </c:pt>
                <c:pt idx="1">
                  <c:v>-2.0034471077224669</c:v>
                </c:pt>
                <c:pt idx="2">
                  <c:v>-0.59884156669810507</c:v>
                </c:pt>
                <c:pt idx="3">
                  <c:v>1.12967425636743</c:v>
                </c:pt>
                <c:pt idx="4">
                  <c:v>2.5198349573094969</c:v>
                </c:pt>
                <c:pt idx="5">
                  <c:v>2.1901060088965085</c:v>
                </c:pt>
                <c:pt idx="6">
                  <c:v>1.8031525557714589</c:v>
                </c:pt>
                <c:pt idx="7">
                  <c:v>2.1599057906546149</c:v>
                </c:pt>
                <c:pt idx="8">
                  <c:v>2.8646840599066747</c:v>
                </c:pt>
                <c:pt idx="9">
                  <c:v>-1.3314206330401368</c:v>
                </c:pt>
                <c:pt idx="10">
                  <c:v>-3.7676845479762355</c:v>
                </c:pt>
                <c:pt idx="11">
                  <c:v>2.7045045932299061</c:v>
                </c:pt>
              </c:numCache>
            </c:numRef>
          </c:val>
          <c:extLst>
            <c:ext xmlns:c16="http://schemas.microsoft.com/office/drawing/2014/chart" uri="{C3380CC4-5D6E-409C-BE32-E72D297353CC}">
              <c16:uniqueId val="{00000000-6566-43AC-9935-FD47233F1524}"/>
            </c:ext>
          </c:extLst>
        </c:ser>
        <c:ser>
          <c:idx val="1"/>
          <c:order val="1"/>
          <c:tx>
            <c:strRef>
              <c:f>'Trängsel - Congestion'!$A$56</c:f>
              <c:strCache>
                <c:ptCount val="1"/>
                <c:pt idx="0">
                  <c:v>Göteborg</c:v>
                </c:pt>
              </c:strCache>
            </c:strRef>
          </c:tx>
          <c:spPr>
            <a:solidFill>
              <a:schemeClr val="accent2"/>
            </a:solidFill>
            <a:ln>
              <a:noFill/>
            </a:ln>
            <a:effectLst/>
          </c:spPr>
          <c:invertIfNegative val="0"/>
          <c:cat>
            <c:strRef>
              <c:f>'Trängsel - Congestion'!$F$47:$Q$47</c:f>
              <c:strCache>
                <c:ptCount val="12"/>
                <c:pt idx="0">
                  <c:v>Mars</c:v>
                </c:pt>
                <c:pt idx="1">
                  <c:v>April</c:v>
                </c:pt>
                <c:pt idx="2">
                  <c:v>Maj</c:v>
                </c:pt>
                <c:pt idx="3">
                  <c:v>Juni</c:v>
                </c:pt>
                <c:pt idx="4">
                  <c:v>Augusti</c:v>
                </c:pt>
                <c:pt idx="5">
                  <c:v>September</c:v>
                </c:pt>
                <c:pt idx="6">
                  <c:v>Oktober</c:v>
                </c:pt>
                <c:pt idx="7">
                  <c:v>November</c:v>
                </c:pt>
                <c:pt idx="8">
                  <c:v>December</c:v>
                </c:pt>
                <c:pt idx="9">
                  <c:v>Januari</c:v>
                </c:pt>
                <c:pt idx="10">
                  <c:v>Februari</c:v>
                </c:pt>
                <c:pt idx="11">
                  <c:v>Mars</c:v>
                </c:pt>
              </c:strCache>
            </c:strRef>
          </c:cat>
          <c:val>
            <c:numRef>
              <c:f>'Trängsel - Congestion'!$F$56:$Q$56</c:f>
              <c:numCache>
                <c:formatCode>0</c:formatCode>
                <c:ptCount val="12"/>
                <c:pt idx="0">
                  <c:v>0.98153783743060163</c:v>
                </c:pt>
                <c:pt idx="1">
                  <c:v>1.590934504247743</c:v>
                </c:pt>
                <c:pt idx="2">
                  <c:v>-9.0037262637054916E-2</c:v>
                </c:pt>
                <c:pt idx="3">
                  <c:v>2.9637072162455924</c:v>
                </c:pt>
                <c:pt idx="4">
                  <c:v>4.9303205231596925</c:v>
                </c:pt>
                <c:pt idx="5">
                  <c:v>0.98483536676436945</c:v>
                </c:pt>
                <c:pt idx="6">
                  <c:v>-0.2224992471595133</c:v>
                </c:pt>
                <c:pt idx="7">
                  <c:v>-0.64684345659208331</c:v>
                </c:pt>
                <c:pt idx="8">
                  <c:v>-0.39451157553779259</c:v>
                </c:pt>
                <c:pt idx="9">
                  <c:v>1.0896736132721463</c:v>
                </c:pt>
                <c:pt idx="10">
                  <c:v>-4.271758660237845</c:v>
                </c:pt>
                <c:pt idx="11">
                  <c:v>2.313768570799879</c:v>
                </c:pt>
              </c:numCache>
            </c:numRef>
          </c:val>
          <c:extLst>
            <c:ext xmlns:c16="http://schemas.microsoft.com/office/drawing/2014/chart" uri="{C3380CC4-5D6E-409C-BE32-E72D297353CC}">
              <c16:uniqueId val="{00000001-6566-43AC-9935-FD47233F1524}"/>
            </c:ext>
          </c:extLst>
        </c:ser>
        <c:dLbls>
          <c:showLegendKey val="0"/>
          <c:showVal val="0"/>
          <c:showCatName val="0"/>
          <c:showSerName val="0"/>
          <c:showPercent val="0"/>
          <c:showBubbleSize val="0"/>
        </c:dLbls>
        <c:gapWidth val="219"/>
        <c:overlap val="-27"/>
        <c:axId val="85067728"/>
        <c:axId val="2027340352"/>
      </c:barChart>
      <c:catAx>
        <c:axId val="85067728"/>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2027340352"/>
        <c:crosses val="autoZero"/>
        <c:auto val="1"/>
        <c:lblAlgn val="ctr"/>
        <c:lblOffset val="100"/>
        <c:noMultiLvlLbl val="0"/>
      </c:catAx>
      <c:valAx>
        <c:axId val="2027340352"/>
        <c:scaling>
          <c:orientation val="minMax"/>
          <c:max val="5"/>
          <c:min val="-4"/>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Procent</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85067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sv-SE" b="1"/>
              <a:t>Tunga lastbilar / HGVs</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sv-SE"/>
        </a:p>
      </c:txPr>
    </c:title>
    <c:autoTitleDeleted val="0"/>
    <c:plotArea>
      <c:layout/>
      <c:barChart>
        <c:barDir val="col"/>
        <c:grouping val="clustered"/>
        <c:varyColors val="0"/>
        <c:ser>
          <c:idx val="0"/>
          <c:order val="0"/>
          <c:tx>
            <c:strRef>
              <c:f>'Trängsel - Congestion'!$A$51</c:f>
              <c:strCache>
                <c:ptCount val="1"/>
                <c:pt idx="0">
                  <c:v>Stockholm</c:v>
                </c:pt>
              </c:strCache>
            </c:strRef>
          </c:tx>
          <c:spPr>
            <a:solidFill>
              <a:schemeClr val="accent1"/>
            </a:solidFill>
            <a:ln>
              <a:noFill/>
            </a:ln>
            <a:effectLst/>
          </c:spPr>
          <c:invertIfNegative val="0"/>
          <c:cat>
            <c:strRef>
              <c:f>'Trängsel - Congestion'!$F$47:$Q$47</c:f>
              <c:strCache>
                <c:ptCount val="12"/>
                <c:pt idx="0">
                  <c:v>Mars</c:v>
                </c:pt>
                <c:pt idx="1">
                  <c:v>April</c:v>
                </c:pt>
                <c:pt idx="2">
                  <c:v>Maj</c:v>
                </c:pt>
                <c:pt idx="3">
                  <c:v>Juni</c:v>
                </c:pt>
                <c:pt idx="4">
                  <c:v>Augusti</c:v>
                </c:pt>
                <c:pt idx="5">
                  <c:v>September</c:v>
                </c:pt>
                <c:pt idx="6">
                  <c:v>Oktober</c:v>
                </c:pt>
                <c:pt idx="7">
                  <c:v>November</c:v>
                </c:pt>
                <c:pt idx="8">
                  <c:v>December</c:v>
                </c:pt>
                <c:pt idx="9">
                  <c:v>Januari</c:v>
                </c:pt>
                <c:pt idx="10">
                  <c:v>Februari</c:v>
                </c:pt>
                <c:pt idx="11">
                  <c:v>Mars</c:v>
                </c:pt>
              </c:strCache>
            </c:strRef>
          </c:cat>
          <c:val>
            <c:numRef>
              <c:f>'Trängsel - Congestion'!$F$51:$Q$51</c:f>
              <c:numCache>
                <c:formatCode>0</c:formatCode>
                <c:ptCount val="12"/>
                <c:pt idx="0">
                  <c:v>2.20324652095929</c:v>
                </c:pt>
                <c:pt idx="1">
                  <c:v>-3.275785938409459</c:v>
                </c:pt>
                <c:pt idx="2">
                  <c:v>-4.8343820801280302</c:v>
                </c:pt>
                <c:pt idx="3">
                  <c:v>-5.4815460356393615</c:v>
                </c:pt>
                <c:pt idx="4">
                  <c:v>-2.0039065221134633</c:v>
                </c:pt>
                <c:pt idx="5">
                  <c:v>-3.5977204932284845</c:v>
                </c:pt>
                <c:pt idx="6">
                  <c:v>-4.3227152868112633</c:v>
                </c:pt>
                <c:pt idx="7">
                  <c:v>-3.6646655708803988</c:v>
                </c:pt>
                <c:pt idx="8">
                  <c:v>-2.3332696420303667</c:v>
                </c:pt>
                <c:pt idx="9">
                  <c:v>-10.406181783538159</c:v>
                </c:pt>
                <c:pt idx="10">
                  <c:v>-8.4469359154032304</c:v>
                </c:pt>
                <c:pt idx="11">
                  <c:v>0.3127840436807805</c:v>
                </c:pt>
              </c:numCache>
            </c:numRef>
          </c:val>
          <c:extLst>
            <c:ext xmlns:c16="http://schemas.microsoft.com/office/drawing/2014/chart" uri="{C3380CC4-5D6E-409C-BE32-E72D297353CC}">
              <c16:uniqueId val="{00000000-42D2-4A4A-B7E2-1A6109D1F10C}"/>
            </c:ext>
          </c:extLst>
        </c:ser>
        <c:ser>
          <c:idx val="1"/>
          <c:order val="1"/>
          <c:tx>
            <c:strRef>
              <c:f>'Trängsel - Congestion'!$A$57</c:f>
              <c:strCache>
                <c:ptCount val="1"/>
                <c:pt idx="0">
                  <c:v>Göteborg</c:v>
                </c:pt>
              </c:strCache>
            </c:strRef>
          </c:tx>
          <c:spPr>
            <a:solidFill>
              <a:schemeClr val="accent2"/>
            </a:solidFill>
            <a:ln>
              <a:noFill/>
            </a:ln>
            <a:effectLst/>
          </c:spPr>
          <c:invertIfNegative val="0"/>
          <c:cat>
            <c:strRef>
              <c:f>'Trängsel - Congestion'!$F$47:$Q$47</c:f>
              <c:strCache>
                <c:ptCount val="12"/>
                <c:pt idx="0">
                  <c:v>Mars</c:v>
                </c:pt>
                <c:pt idx="1">
                  <c:v>April</c:v>
                </c:pt>
                <c:pt idx="2">
                  <c:v>Maj</c:v>
                </c:pt>
                <c:pt idx="3">
                  <c:v>Juni</c:v>
                </c:pt>
                <c:pt idx="4">
                  <c:v>Augusti</c:v>
                </c:pt>
                <c:pt idx="5">
                  <c:v>September</c:v>
                </c:pt>
                <c:pt idx="6">
                  <c:v>Oktober</c:v>
                </c:pt>
                <c:pt idx="7">
                  <c:v>November</c:v>
                </c:pt>
                <c:pt idx="8">
                  <c:v>December</c:v>
                </c:pt>
                <c:pt idx="9">
                  <c:v>Januari</c:v>
                </c:pt>
                <c:pt idx="10">
                  <c:v>Februari</c:v>
                </c:pt>
                <c:pt idx="11">
                  <c:v>Mars</c:v>
                </c:pt>
              </c:strCache>
            </c:strRef>
          </c:cat>
          <c:val>
            <c:numRef>
              <c:f>'Trängsel - Congestion'!$F$57:$Q$57</c:f>
              <c:numCache>
                <c:formatCode>0</c:formatCode>
                <c:ptCount val="12"/>
                <c:pt idx="0">
                  <c:v>2.8857987185678224</c:v>
                </c:pt>
                <c:pt idx="1">
                  <c:v>-0.24598840521748988</c:v>
                </c:pt>
                <c:pt idx="2">
                  <c:v>-1.4126890721217422</c:v>
                </c:pt>
                <c:pt idx="3">
                  <c:v>1.5938136691979743</c:v>
                </c:pt>
                <c:pt idx="4">
                  <c:v>7.2334964519221279</c:v>
                </c:pt>
                <c:pt idx="5">
                  <c:v>2.8688634183678507</c:v>
                </c:pt>
                <c:pt idx="6">
                  <c:v>-1.1946709621113438E-2</c:v>
                </c:pt>
                <c:pt idx="7">
                  <c:v>1.7986935142649818</c:v>
                </c:pt>
                <c:pt idx="8">
                  <c:v>0.89653716216215873</c:v>
                </c:pt>
                <c:pt idx="9">
                  <c:v>-6.267410790650696</c:v>
                </c:pt>
                <c:pt idx="10">
                  <c:v>-10.231881471156123</c:v>
                </c:pt>
                <c:pt idx="11">
                  <c:v>-0.47208946256652728</c:v>
                </c:pt>
              </c:numCache>
            </c:numRef>
          </c:val>
          <c:extLst>
            <c:ext xmlns:c16="http://schemas.microsoft.com/office/drawing/2014/chart" uri="{C3380CC4-5D6E-409C-BE32-E72D297353CC}">
              <c16:uniqueId val="{00000001-42D2-4A4A-B7E2-1A6109D1F10C}"/>
            </c:ext>
          </c:extLst>
        </c:ser>
        <c:dLbls>
          <c:showLegendKey val="0"/>
          <c:showVal val="0"/>
          <c:showCatName val="0"/>
          <c:showSerName val="0"/>
          <c:showPercent val="0"/>
          <c:showBubbleSize val="0"/>
        </c:dLbls>
        <c:gapWidth val="219"/>
        <c:overlap val="-27"/>
        <c:axId val="85067728"/>
        <c:axId val="2027340352"/>
      </c:barChart>
      <c:catAx>
        <c:axId val="85067728"/>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2027340352"/>
        <c:crosses val="autoZero"/>
        <c:auto val="1"/>
        <c:lblAlgn val="ctr"/>
        <c:lblOffset val="100"/>
        <c:noMultiLvlLbl val="0"/>
      </c:catAx>
      <c:valAx>
        <c:axId val="2027340352"/>
        <c:scaling>
          <c:orientation val="minMax"/>
          <c:max val="8"/>
          <c:min val="-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Procent</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85067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sv-SE" b="1"/>
              <a:t>Bussar</a:t>
            </a:r>
            <a:r>
              <a:rPr lang="sv-SE" b="1" baseline="0"/>
              <a:t> / Buses</a:t>
            </a:r>
            <a:endParaRPr lang="sv-SE" b="1"/>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sv-SE"/>
        </a:p>
      </c:txPr>
    </c:title>
    <c:autoTitleDeleted val="0"/>
    <c:plotArea>
      <c:layout/>
      <c:barChart>
        <c:barDir val="col"/>
        <c:grouping val="clustered"/>
        <c:varyColors val="0"/>
        <c:ser>
          <c:idx val="0"/>
          <c:order val="0"/>
          <c:tx>
            <c:strRef>
              <c:f>'Trängsel - Congestion'!$A$49</c:f>
              <c:strCache>
                <c:ptCount val="1"/>
                <c:pt idx="0">
                  <c:v>Stockholm</c:v>
                </c:pt>
              </c:strCache>
            </c:strRef>
          </c:tx>
          <c:spPr>
            <a:solidFill>
              <a:schemeClr val="accent1"/>
            </a:solidFill>
            <a:ln>
              <a:noFill/>
            </a:ln>
            <a:effectLst/>
          </c:spPr>
          <c:invertIfNegative val="0"/>
          <c:cat>
            <c:strRef>
              <c:f>'Trängsel - Congestion'!$F$47:$Q$47</c:f>
              <c:strCache>
                <c:ptCount val="12"/>
                <c:pt idx="0">
                  <c:v>Mars</c:v>
                </c:pt>
                <c:pt idx="1">
                  <c:v>April</c:v>
                </c:pt>
                <c:pt idx="2">
                  <c:v>Maj</c:v>
                </c:pt>
                <c:pt idx="3">
                  <c:v>Juni</c:v>
                </c:pt>
                <c:pt idx="4">
                  <c:v>Augusti</c:v>
                </c:pt>
                <c:pt idx="5">
                  <c:v>September</c:v>
                </c:pt>
                <c:pt idx="6">
                  <c:v>Oktober</c:v>
                </c:pt>
                <c:pt idx="7">
                  <c:v>November</c:v>
                </c:pt>
                <c:pt idx="8">
                  <c:v>December</c:v>
                </c:pt>
                <c:pt idx="9">
                  <c:v>Januari</c:v>
                </c:pt>
                <c:pt idx="10">
                  <c:v>Februari</c:v>
                </c:pt>
                <c:pt idx="11">
                  <c:v>Mars</c:v>
                </c:pt>
              </c:strCache>
            </c:strRef>
          </c:cat>
          <c:val>
            <c:numRef>
              <c:f>'Trängsel - Congestion'!$F$49:$Q$49</c:f>
              <c:numCache>
                <c:formatCode>0</c:formatCode>
                <c:ptCount val="12"/>
                <c:pt idx="0">
                  <c:v>-17.572715979175889</c:v>
                </c:pt>
                <c:pt idx="1">
                  <c:v>-31.934657635608175</c:v>
                </c:pt>
                <c:pt idx="2">
                  <c:v>-22.960435532403622</c:v>
                </c:pt>
                <c:pt idx="3">
                  <c:v>-17.729871190163315</c:v>
                </c:pt>
                <c:pt idx="4">
                  <c:v>-13.423712638831208</c:v>
                </c:pt>
                <c:pt idx="5">
                  <c:v>-12.690657670446914</c:v>
                </c:pt>
                <c:pt idx="6">
                  <c:v>-10.505304923265591</c:v>
                </c:pt>
                <c:pt idx="7">
                  <c:v>-8.201763751132173</c:v>
                </c:pt>
                <c:pt idx="8">
                  <c:v>-10.154493807986265</c:v>
                </c:pt>
                <c:pt idx="9">
                  <c:v>-10.704967037811963</c:v>
                </c:pt>
                <c:pt idx="10">
                  <c:v>-9.9772877657957277</c:v>
                </c:pt>
                <c:pt idx="11">
                  <c:v>6.5585213173392054</c:v>
                </c:pt>
              </c:numCache>
            </c:numRef>
          </c:val>
          <c:extLst>
            <c:ext xmlns:c16="http://schemas.microsoft.com/office/drawing/2014/chart" uri="{C3380CC4-5D6E-409C-BE32-E72D297353CC}">
              <c16:uniqueId val="{00000000-2306-4BD2-8EA3-8F302CD27292}"/>
            </c:ext>
          </c:extLst>
        </c:ser>
        <c:ser>
          <c:idx val="1"/>
          <c:order val="1"/>
          <c:tx>
            <c:strRef>
              <c:f>'Trängsel - Congestion'!$A$55</c:f>
              <c:strCache>
                <c:ptCount val="1"/>
                <c:pt idx="0">
                  <c:v>Göteborg</c:v>
                </c:pt>
              </c:strCache>
            </c:strRef>
          </c:tx>
          <c:spPr>
            <a:solidFill>
              <a:schemeClr val="accent2"/>
            </a:solidFill>
            <a:ln>
              <a:noFill/>
            </a:ln>
            <a:effectLst/>
          </c:spPr>
          <c:invertIfNegative val="0"/>
          <c:cat>
            <c:strRef>
              <c:f>'Trängsel - Congestion'!$F$47:$Q$47</c:f>
              <c:strCache>
                <c:ptCount val="12"/>
                <c:pt idx="0">
                  <c:v>Mars</c:v>
                </c:pt>
                <c:pt idx="1">
                  <c:v>April</c:v>
                </c:pt>
                <c:pt idx="2">
                  <c:v>Maj</c:v>
                </c:pt>
                <c:pt idx="3">
                  <c:v>Juni</c:v>
                </c:pt>
                <c:pt idx="4">
                  <c:v>Augusti</c:v>
                </c:pt>
                <c:pt idx="5">
                  <c:v>September</c:v>
                </c:pt>
                <c:pt idx="6">
                  <c:v>Oktober</c:v>
                </c:pt>
                <c:pt idx="7">
                  <c:v>November</c:v>
                </c:pt>
                <c:pt idx="8">
                  <c:v>December</c:v>
                </c:pt>
                <c:pt idx="9">
                  <c:v>Januari</c:v>
                </c:pt>
                <c:pt idx="10">
                  <c:v>Februari</c:v>
                </c:pt>
                <c:pt idx="11">
                  <c:v>Mars</c:v>
                </c:pt>
              </c:strCache>
            </c:strRef>
          </c:cat>
          <c:val>
            <c:numRef>
              <c:f>'Trängsel - Congestion'!$F$55:$Q$55</c:f>
              <c:numCache>
                <c:formatCode>0</c:formatCode>
                <c:ptCount val="12"/>
                <c:pt idx="0">
                  <c:v>-1.6408290026513339</c:v>
                </c:pt>
                <c:pt idx="1">
                  <c:v>-3.8772953187043657</c:v>
                </c:pt>
                <c:pt idx="2">
                  <c:v>-6.1714508368162395</c:v>
                </c:pt>
                <c:pt idx="3">
                  <c:v>-8.1315070594803256</c:v>
                </c:pt>
                <c:pt idx="4">
                  <c:v>6.3071671833133891</c:v>
                </c:pt>
                <c:pt idx="5">
                  <c:v>1.4333971494403297</c:v>
                </c:pt>
                <c:pt idx="6">
                  <c:v>-0.58874150543518633</c:v>
                </c:pt>
                <c:pt idx="7">
                  <c:v>-2.6938753770555324</c:v>
                </c:pt>
                <c:pt idx="8">
                  <c:v>-1.9381189503720697</c:v>
                </c:pt>
                <c:pt idx="9">
                  <c:v>-2.0467187431326694</c:v>
                </c:pt>
                <c:pt idx="10">
                  <c:v>-4.8286511652514292</c:v>
                </c:pt>
                <c:pt idx="11">
                  <c:v>0.72625236592369635</c:v>
                </c:pt>
              </c:numCache>
            </c:numRef>
          </c:val>
          <c:extLst>
            <c:ext xmlns:c16="http://schemas.microsoft.com/office/drawing/2014/chart" uri="{C3380CC4-5D6E-409C-BE32-E72D297353CC}">
              <c16:uniqueId val="{00000001-2306-4BD2-8EA3-8F302CD27292}"/>
            </c:ext>
          </c:extLst>
        </c:ser>
        <c:dLbls>
          <c:showLegendKey val="0"/>
          <c:showVal val="0"/>
          <c:showCatName val="0"/>
          <c:showSerName val="0"/>
          <c:showPercent val="0"/>
          <c:showBubbleSize val="0"/>
        </c:dLbls>
        <c:gapWidth val="219"/>
        <c:overlap val="-27"/>
        <c:axId val="85067728"/>
        <c:axId val="2027340352"/>
      </c:barChart>
      <c:catAx>
        <c:axId val="85067728"/>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2027340352"/>
        <c:crosses val="autoZero"/>
        <c:auto val="1"/>
        <c:lblAlgn val="ctr"/>
        <c:lblOffset val="100"/>
        <c:noMultiLvlLbl val="0"/>
      </c:catAx>
      <c:valAx>
        <c:axId val="20273403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Procent</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85067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sv-SE" b="1"/>
              <a:t>Persontåg / Passenger trains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9.1236493952528891E-2"/>
          <c:y val="1.1626214298884932E-2"/>
          <c:w val="0.89714017257005485"/>
          <c:h val="0.84957121086173459"/>
        </c:manualLayout>
      </c:layout>
      <c:lineChart>
        <c:grouping val="standard"/>
        <c:varyColors val="0"/>
        <c:ser>
          <c:idx val="0"/>
          <c:order val="0"/>
          <c:tx>
            <c:strRef>
              <c:f>'Tåg - Train 1'!$D$5</c:f>
              <c:strCache>
                <c:ptCount val="1"/>
                <c:pt idx="0">
                  <c:v>2019</c:v>
                </c:pt>
              </c:strCache>
            </c:strRef>
          </c:tx>
          <c:spPr>
            <a:ln w="19050" cap="rnd">
              <a:solidFill>
                <a:schemeClr val="tx1">
                  <a:alpha val="75000"/>
                </a:schemeClr>
              </a:solidFill>
              <a:prstDash val="sysDash"/>
              <a:round/>
            </a:ln>
            <a:effectLst/>
          </c:spPr>
          <c:marker>
            <c:symbol val="circle"/>
            <c:size val="3"/>
            <c:spPr>
              <a:solidFill>
                <a:schemeClr val="tx1">
                  <a:alpha val="68000"/>
                </a:schemeClr>
              </a:solidFill>
              <a:ln w="9525">
                <a:solidFill>
                  <a:schemeClr val="tx1">
                    <a:alpha val="75000"/>
                  </a:schemeClr>
                </a:solidFill>
              </a:ln>
              <a:effectLst/>
            </c:spPr>
          </c:marker>
          <c:cat>
            <c:strRef>
              <c:f>'Tåg - Train 1'!$A$6:$A$57</c:f>
              <c:strCache>
                <c:ptCount val="50"/>
                <c:pt idx="2">
                  <c:v>Jan</c:v>
                </c:pt>
                <c:pt idx="6">
                  <c:v>Feb</c:v>
                </c:pt>
                <c:pt idx="11">
                  <c:v>Mar</c:v>
                </c:pt>
                <c:pt idx="15">
                  <c:v>Apr</c:v>
                </c:pt>
                <c:pt idx="19">
                  <c:v>Maj</c:v>
                </c:pt>
                <c:pt idx="24">
                  <c:v>Jun</c:v>
                </c:pt>
                <c:pt idx="28">
                  <c:v>Jul</c:v>
                </c:pt>
                <c:pt idx="32">
                  <c:v>Aug</c:v>
                </c:pt>
                <c:pt idx="37">
                  <c:v>Sep</c:v>
                </c:pt>
                <c:pt idx="41">
                  <c:v>Okt</c:v>
                </c:pt>
                <c:pt idx="45">
                  <c:v>Nov</c:v>
                </c:pt>
                <c:pt idx="49">
                  <c:v>Dec</c:v>
                </c:pt>
              </c:strCache>
            </c:strRef>
          </c:cat>
          <c:val>
            <c:numRef>
              <c:f>'Tåg - Train 1'!$D$6:$D$57</c:f>
              <c:numCache>
                <c:formatCode>#,##0</c:formatCode>
                <c:ptCount val="52"/>
                <c:pt idx="0">
                  <c:v>2561435.6829999993</c:v>
                </c:pt>
                <c:pt idx="1">
                  <c:v>2505953.4879999999</c:v>
                </c:pt>
                <c:pt idx="2">
                  <c:v>2518204.1610000008</c:v>
                </c:pt>
                <c:pt idx="3">
                  <c:v>2527389.6760000004</c:v>
                </c:pt>
                <c:pt idx="4">
                  <c:v>2499645.5100000007</c:v>
                </c:pt>
                <c:pt idx="5">
                  <c:v>2490029.9760000003</c:v>
                </c:pt>
                <c:pt idx="6">
                  <c:v>2536011.0290000001</c:v>
                </c:pt>
                <c:pt idx="7">
                  <c:v>2569514.4179999991</c:v>
                </c:pt>
                <c:pt idx="8">
                  <c:v>2551939.8570000008</c:v>
                </c:pt>
                <c:pt idx="9">
                  <c:v>2509970.7590000001</c:v>
                </c:pt>
                <c:pt idx="10">
                  <c:v>2540948.8289999994</c:v>
                </c:pt>
                <c:pt idx="11">
                  <c:v>2537537.1859999998</c:v>
                </c:pt>
                <c:pt idx="12">
                  <c:v>2536083.7219999996</c:v>
                </c:pt>
                <c:pt idx="13">
                  <c:v>2532328.0950000002</c:v>
                </c:pt>
                <c:pt idx="14">
                  <c:v>2513546.693</c:v>
                </c:pt>
                <c:pt idx="15">
                  <c:v>2281050.9869999997</c:v>
                </c:pt>
                <c:pt idx="16">
                  <c:v>2380726.9329999997</c:v>
                </c:pt>
                <c:pt idx="17">
                  <c:v>2371038.9610000001</c:v>
                </c:pt>
                <c:pt idx="18">
                  <c:v>2495515.622</c:v>
                </c:pt>
                <c:pt idx="19">
                  <c:v>2451582.0050000008</c:v>
                </c:pt>
                <c:pt idx="20">
                  <c:v>2482116.1239999998</c:v>
                </c:pt>
                <c:pt idx="21">
                  <c:v>2231574.9680000003</c:v>
                </c:pt>
                <c:pt idx="22">
                  <c:v>2313272.7149999999</c:v>
                </c:pt>
                <c:pt idx="23">
                  <c:v>2454570.5240000002</c:v>
                </c:pt>
                <c:pt idx="24">
                  <c:v>2305786.1090000002</c:v>
                </c:pt>
                <c:pt idx="25">
                  <c:v>2361000.9480000003</c:v>
                </c:pt>
                <c:pt idx="26">
                  <c:v>2261971.2889999999</c:v>
                </c:pt>
                <c:pt idx="27">
                  <c:v>2152836.7400000002</c:v>
                </c:pt>
                <c:pt idx="28">
                  <c:v>2131911.7919999999</c:v>
                </c:pt>
                <c:pt idx="29">
                  <c:v>2092960.6780000001</c:v>
                </c:pt>
                <c:pt idx="30">
                  <c:v>2152073.6869999995</c:v>
                </c:pt>
                <c:pt idx="31">
                  <c:v>2229793.8799999994</c:v>
                </c:pt>
                <c:pt idx="32">
                  <c:v>2322174.4219999998</c:v>
                </c:pt>
                <c:pt idx="33">
                  <c:v>2492388.7080000006</c:v>
                </c:pt>
                <c:pt idx="34">
                  <c:v>2525773.176</c:v>
                </c:pt>
                <c:pt idx="35">
                  <c:v>2539761.3420000002</c:v>
                </c:pt>
                <c:pt idx="36">
                  <c:v>2513913.3259999999</c:v>
                </c:pt>
                <c:pt idx="37">
                  <c:v>2501339.6979999999</c:v>
                </c:pt>
                <c:pt idx="38">
                  <c:v>2510867.159</c:v>
                </c:pt>
                <c:pt idx="39">
                  <c:v>2501883.9900000007</c:v>
                </c:pt>
                <c:pt idx="40">
                  <c:v>2508952.9169999999</c:v>
                </c:pt>
                <c:pt idx="41">
                  <c:v>2492391.9760000003</c:v>
                </c:pt>
                <c:pt idx="42">
                  <c:v>2508750.6229999992</c:v>
                </c:pt>
                <c:pt idx="43">
                  <c:v>2490744.7779999999</c:v>
                </c:pt>
                <c:pt idx="44">
                  <c:v>2541879.2220000001</c:v>
                </c:pt>
                <c:pt idx="45">
                  <c:v>2550491.8570000003</c:v>
                </c:pt>
                <c:pt idx="46">
                  <c:v>2565641.2440000004</c:v>
                </c:pt>
                <c:pt idx="47">
                  <c:v>2560113.2629999998</c:v>
                </c:pt>
                <c:pt idx="48">
                  <c:v>2565069.8859999999</c:v>
                </c:pt>
                <c:pt idx="49">
                  <c:v>2562166.0060000001</c:v>
                </c:pt>
                <c:pt idx="50">
                  <c:v>2637021.301</c:v>
                </c:pt>
                <c:pt idx="51">
                  <c:v>2066751.4790000001</c:v>
                </c:pt>
              </c:numCache>
            </c:numRef>
          </c:val>
          <c:smooth val="0"/>
          <c:extLst>
            <c:ext xmlns:c16="http://schemas.microsoft.com/office/drawing/2014/chart" uri="{C3380CC4-5D6E-409C-BE32-E72D297353CC}">
              <c16:uniqueId val="{00000000-E57B-4917-8CD5-77299FE1E495}"/>
            </c:ext>
          </c:extLst>
        </c:ser>
        <c:ser>
          <c:idx val="1"/>
          <c:order val="1"/>
          <c:tx>
            <c:strRef>
              <c:f>'Tåg - Train 1'!$E$5</c:f>
              <c:strCache>
                <c:ptCount val="1"/>
                <c:pt idx="0">
                  <c:v>2020</c:v>
                </c:pt>
              </c:strCache>
            </c:strRef>
          </c:tx>
          <c:spPr>
            <a:ln w="19050" cap="rnd">
              <a:solidFill>
                <a:srgbClr val="00B050">
                  <a:alpha val="75000"/>
                </a:srgbClr>
              </a:solidFill>
              <a:round/>
            </a:ln>
            <a:effectLst/>
          </c:spPr>
          <c:marker>
            <c:symbol val="circle"/>
            <c:size val="3"/>
            <c:spPr>
              <a:solidFill>
                <a:srgbClr val="92D050">
                  <a:alpha val="75000"/>
                </a:srgbClr>
              </a:solidFill>
              <a:ln w="9525">
                <a:solidFill>
                  <a:srgbClr val="92D050">
                    <a:alpha val="75000"/>
                  </a:srgbClr>
                </a:solidFill>
              </a:ln>
              <a:effectLst/>
            </c:spPr>
          </c:marker>
          <c:cat>
            <c:strRef>
              <c:f>'Tåg - Train 1'!$A$6:$A$57</c:f>
              <c:strCache>
                <c:ptCount val="50"/>
                <c:pt idx="2">
                  <c:v>Jan</c:v>
                </c:pt>
                <c:pt idx="6">
                  <c:v>Feb</c:v>
                </c:pt>
                <c:pt idx="11">
                  <c:v>Mar</c:v>
                </c:pt>
                <c:pt idx="15">
                  <c:v>Apr</c:v>
                </c:pt>
                <c:pt idx="19">
                  <c:v>Maj</c:v>
                </c:pt>
                <c:pt idx="24">
                  <c:v>Jun</c:v>
                </c:pt>
                <c:pt idx="28">
                  <c:v>Jul</c:v>
                </c:pt>
                <c:pt idx="32">
                  <c:v>Aug</c:v>
                </c:pt>
                <c:pt idx="37">
                  <c:v>Sep</c:v>
                </c:pt>
                <c:pt idx="41">
                  <c:v>Okt</c:v>
                </c:pt>
                <c:pt idx="45">
                  <c:v>Nov</c:v>
                </c:pt>
                <c:pt idx="49">
                  <c:v>Dec</c:v>
                </c:pt>
              </c:strCache>
            </c:strRef>
          </c:cat>
          <c:val>
            <c:numRef>
              <c:f>'Tåg - Train 1'!$E$6:$E$57</c:f>
              <c:numCache>
                <c:formatCode>#,##0</c:formatCode>
                <c:ptCount val="52"/>
                <c:pt idx="0">
                  <c:v>1598488.686</c:v>
                </c:pt>
                <c:pt idx="1">
                  <c:v>2488221.9280000003</c:v>
                </c:pt>
                <c:pt idx="2">
                  <c:v>2592669.2479999997</c:v>
                </c:pt>
                <c:pt idx="3">
                  <c:v>2603326.7120000003</c:v>
                </c:pt>
                <c:pt idx="4">
                  <c:v>2599578.63</c:v>
                </c:pt>
                <c:pt idx="5">
                  <c:v>2612364.8130000001</c:v>
                </c:pt>
                <c:pt idx="6">
                  <c:v>2592523.2469999995</c:v>
                </c:pt>
                <c:pt idx="7">
                  <c:v>2588332.7810000009</c:v>
                </c:pt>
                <c:pt idx="8">
                  <c:v>2605691.466</c:v>
                </c:pt>
                <c:pt idx="9">
                  <c:v>2614890.801</c:v>
                </c:pt>
                <c:pt idx="10">
                  <c:v>2568946.102</c:v>
                </c:pt>
                <c:pt idx="11">
                  <c:v>2482436.1320000002</c:v>
                </c:pt>
                <c:pt idx="12">
                  <c:v>2269181.6870000004</c:v>
                </c:pt>
                <c:pt idx="13">
                  <c:v>2020798.3389999997</c:v>
                </c:pt>
                <c:pt idx="14">
                  <c:v>1784991.84</c:v>
                </c:pt>
                <c:pt idx="15">
                  <c:v>1791064.7449999999</c:v>
                </c:pt>
                <c:pt idx="16">
                  <c:v>1915111.2169999999</c:v>
                </c:pt>
                <c:pt idx="17">
                  <c:v>1755746.2289999998</c:v>
                </c:pt>
                <c:pt idx="18">
                  <c:v>1852793.7629999996</c:v>
                </c:pt>
                <c:pt idx="19">
                  <c:v>1845613.6179999998</c:v>
                </c:pt>
                <c:pt idx="20">
                  <c:v>1729328.5090000005</c:v>
                </c:pt>
                <c:pt idx="21">
                  <c:v>1836036.4060000002</c:v>
                </c:pt>
                <c:pt idx="22">
                  <c:v>1825662.4720000001</c:v>
                </c:pt>
                <c:pt idx="23">
                  <c:v>1868326.1130000001</c:v>
                </c:pt>
                <c:pt idx="24">
                  <c:v>1747886.5419999997</c:v>
                </c:pt>
                <c:pt idx="25">
                  <c:v>1886444.1879999998</c:v>
                </c:pt>
                <c:pt idx="26">
                  <c:v>1853461.9680000006</c:v>
                </c:pt>
                <c:pt idx="27">
                  <c:v>1870540.473</c:v>
                </c:pt>
                <c:pt idx="28">
                  <c:v>1864889.5519999999</c:v>
                </c:pt>
                <c:pt idx="29">
                  <c:v>1837818.0629999998</c:v>
                </c:pt>
                <c:pt idx="30">
                  <c:v>1906451.9080000003</c:v>
                </c:pt>
                <c:pt idx="31">
                  <c:v>1916960.5970000001</c:v>
                </c:pt>
                <c:pt idx="32">
                  <c:v>2021932.2199999997</c:v>
                </c:pt>
                <c:pt idx="33">
                  <c:v>2206062.0629999996</c:v>
                </c:pt>
                <c:pt idx="34">
                  <c:v>2175935.7940000002</c:v>
                </c:pt>
                <c:pt idx="35">
                  <c:v>2198651.0939999996</c:v>
                </c:pt>
                <c:pt idx="36">
                  <c:v>2271994.2629999998</c:v>
                </c:pt>
                <c:pt idx="37">
                  <c:v>2283992.0200000005</c:v>
                </c:pt>
                <c:pt idx="38">
                  <c:v>2262081.9629999995</c:v>
                </c:pt>
                <c:pt idx="39">
                  <c:v>2286774.5579999997</c:v>
                </c:pt>
                <c:pt idx="40">
                  <c:v>2272397.8720000004</c:v>
                </c:pt>
                <c:pt idx="41">
                  <c:v>2285981.6029999992</c:v>
                </c:pt>
                <c:pt idx="42">
                  <c:v>2322586.2549999994</c:v>
                </c:pt>
                <c:pt idx="43">
                  <c:v>2257555.0720000002</c:v>
                </c:pt>
                <c:pt idx="44">
                  <c:v>2297015.0069999998</c:v>
                </c:pt>
                <c:pt idx="45">
                  <c:v>2359733.69</c:v>
                </c:pt>
                <c:pt idx="46">
                  <c:v>2334622.2160000005</c:v>
                </c:pt>
                <c:pt idx="47">
                  <c:v>2370311.5819999995</c:v>
                </c:pt>
                <c:pt idx="48">
                  <c:v>2269229.963</c:v>
                </c:pt>
                <c:pt idx="49">
                  <c:v>2318676.8709999998</c:v>
                </c:pt>
                <c:pt idx="50">
                  <c:v>2435647.1290000007</c:v>
                </c:pt>
                <c:pt idx="51">
                  <c:v>2092414.2779999997</c:v>
                </c:pt>
              </c:numCache>
            </c:numRef>
          </c:val>
          <c:smooth val="0"/>
          <c:extLst>
            <c:ext xmlns:c16="http://schemas.microsoft.com/office/drawing/2014/chart" uri="{C3380CC4-5D6E-409C-BE32-E72D297353CC}">
              <c16:uniqueId val="{00000001-E57B-4917-8CD5-77299FE1E495}"/>
            </c:ext>
          </c:extLst>
        </c:ser>
        <c:ser>
          <c:idx val="2"/>
          <c:order val="2"/>
          <c:tx>
            <c:strRef>
              <c:f>'Tåg - Train 1'!$F$5</c:f>
              <c:strCache>
                <c:ptCount val="1"/>
                <c:pt idx="0">
                  <c:v>2021</c:v>
                </c:pt>
              </c:strCache>
            </c:strRef>
          </c:tx>
          <c:spPr>
            <a:ln w="19050" cap="rnd">
              <a:solidFill>
                <a:schemeClr val="tx1"/>
              </a:solidFill>
              <a:round/>
            </a:ln>
            <a:effectLst/>
          </c:spPr>
          <c:marker>
            <c:symbol val="circle"/>
            <c:size val="5"/>
            <c:spPr>
              <a:solidFill>
                <a:schemeClr val="accent3"/>
              </a:solidFill>
              <a:ln w="9525">
                <a:solidFill>
                  <a:schemeClr val="tx1"/>
                </a:solidFill>
              </a:ln>
              <a:effectLst/>
            </c:spPr>
          </c:marker>
          <c:val>
            <c:numRef>
              <c:f>'Tåg - Train 1'!$F$6:$F$58</c:f>
              <c:numCache>
                <c:formatCode>#,##0</c:formatCode>
                <c:ptCount val="53"/>
                <c:pt idx="0">
                  <c:v>2224706.3230000003</c:v>
                </c:pt>
                <c:pt idx="1">
                  <c:v>2230304.23</c:v>
                </c:pt>
                <c:pt idx="2">
                  <c:v>2210528.5410000002</c:v>
                </c:pt>
                <c:pt idx="3">
                  <c:v>2230652.1189999999</c:v>
                </c:pt>
                <c:pt idx="4">
                  <c:v>2257495.5700000003</c:v>
                </c:pt>
                <c:pt idx="5">
                  <c:v>2213166.0579999997</c:v>
                </c:pt>
                <c:pt idx="6">
                  <c:v>2221637.2850000001</c:v>
                </c:pt>
                <c:pt idx="7">
                  <c:v>2282254.2259999998</c:v>
                </c:pt>
                <c:pt idx="8">
                  <c:v>2308763.7680000002</c:v>
                </c:pt>
                <c:pt idx="9">
                  <c:v>2259995.1879999996</c:v>
                </c:pt>
                <c:pt idx="10">
                  <c:v>2290126.5990000004</c:v>
                </c:pt>
                <c:pt idx="11">
                  <c:v>2298733.4899999998</c:v>
                </c:pt>
                <c:pt idx="12">
                  <c:v>2119791.0460000001</c:v>
                </c:pt>
                <c:pt idx="13">
                  <c:v>2211028.8220000002</c:v>
                </c:pt>
                <c:pt idx="14">
                  <c:v>2345465.4550000001</c:v>
                </c:pt>
                <c:pt idx="15">
                  <c:v>2339199.6430000011</c:v>
                </c:pt>
                <c:pt idx="16">
                  <c:v>2309751.213</c:v>
                </c:pt>
              </c:numCache>
            </c:numRef>
          </c:val>
          <c:smooth val="0"/>
          <c:extLst>
            <c:ext xmlns:c16="http://schemas.microsoft.com/office/drawing/2014/chart" uri="{C3380CC4-5D6E-409C-BE32-E72D297353CC}">
              <c16:uniqueId val="{00000002-704A-4C3A-8332-470343E8AAAA}"/>
            </c:ext>
          </c:extLst>
        </c:ser>
        <c:dLbls>
          <c:showLegendKey val="0"/>
          <c:showVal val="0"/>
          <c:showCatName val="0"/>
          <c:showSerName val="0"/>
          <c:showPercent val="0"/>
          <c:showBubbleSize val="0"/>
        </c:dLbls>
        <c:marker val="1"/>
        <c:smooth val="0"/>
        <c:axId val="647715648"/>
        <c:axId val="647708432"/>
      </c:lineChart>
      <c:catAx>
        <c:axId val="64771564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0" spcFirstLastPara="1" vertOverflow="ellipsis" wrap="square" anchor="b" anchorCtr="1"/>
          <a:lstStyle/>
          <a:p>
            <a:pPr>
              <a:defRPr sz="900" b="0" i="0" u="none" strike="noStrike" kern="1200" baseline="0">
                <a:solidFill>
                  <a:sysClr val="windowText" lastClr="000000"/>
                </a:solidFill>
                <a:latin typeface="+mn-lt"/>
                <a:ea typeface="+mn-ea"/>
                <a:cs typeface="+mn-cs"/>
              </a:defRPr>
            </a:pPr>
            <a:endParaRPr lang="sv-SE"/>
          </a:p>
        </c:txPr>
        <c:crossAx val="647708432"/>
        <c:crosses val="autoZero"/>
        <c:auto val="1"/>
        <c:lblAlgn val="ctr"/>
        <c:lblOffset val="100"/>
        <c:tickLblSkip val="1"/>
        <c:noMultiLvlLbl val="0"/>
      </c:catAx>
      <c:valAx>
        <c:axId val="6477084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Tusentals tågkm</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647715648"/>
        <c:crosses val="autoZero"/>
        <c:crossBetween val="between"/>
        <c:dispUnits>
          <c:builtInUnit val="thousands"/>
        </c:dispUnits>
      </c:valAx>
      <c:spPr>
        <a:noFill/>
        <a:ln>
          <a:noFill/>
        </a:ln>
        <a:effectLst/>
      </c:spPr>
    </c:plotArea>
    <c:legend>
      <c:legendPos val="t"/>
      <c:layout>
        <c:manualLayout>
          <c:xMode val="edge"/>
          <c:yMode val="edge"/>
          <c:x val="0.78773130225056542"/>
          <c:y val="0.38510646452188713"/>
          <c:w val="9.3482350406501075E-2"/>
          <c:h val="0.24849178481848205"/>
        </c:manualLayout>
      </c:layout>
      <c:overlay val="1"/>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sv-SE" b="1"/>
              <a:t>Kortdistanståg / Short-distance trains</a:t>
            </a:r>
          </a:p>
        </c:rich>
      </c:tx>
      <c:layout>
        <c:manualLayout>
          <c:xMode val="edge"/>
          <c:yMode val="edge"/>
          <c:x val="0.34792272791680201"/>
          <c:y val="1.25338492059510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7.6578114628771426E-2"/>
          <c:y val="0.1317088784886086"/>
          <c:w val="0.91704737284248883"/>
          <c:h val="0.8328203282585499"/>
        </c:manualLayout>
      </c:layout>
      <c:lineChart>
        <c:grouping val="standard"/>
        <c:varyColors val="0"/>
        <c:ser>
          <c:idx val="0"/>
          <c:order val="0"/>
          <c:tx>
            <c:strRef>
              <c:f>'Tåg - Train 2'!$C$6</c:f>
              <c:strCache>
                <c:ptCount val="1"/>
                <c:pt idx="0">
                  <c:v>2019</c:v>
                </c:pt>
              </c:strCache>
            </c:strRef>
          </c:tx>
          <c:spPr>
            <a:ln w="28575" cap="rnd">
              <a:solidFill>
                <a:schemeClr val="tx1"/>
              </a:solidFill>
              <a:prstDash val="dash"/>
              <a:round/>
            </a:ln>
            <a:effectLst/>
          </c:spPr>
          <c:marker>
            <c:symbol val="circle"/>
            <c:size val="5"/>
            <c:spPr>
              <a:solidFill>
                <a:schemeClr val="tx1"/>
              </a:solidFill>
              <a:ln w="9525">
                <a:solidFill>
                  <a:schemeClr val="tx1"/>
                </a:solidFill>
              </a:ln>
              <a:effectLst/>
            </c:spPr>
          </c:marker>
          <c:cat>
            <c:numRef>
              <c:f>'Tåg - Train 2'!$B$7:$B$59</c:f>
              <c:numCache>
                <c:formatCode>General</c:formatCode>
                <c:ptCount val="5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numCache>
            </c:numRef>
          </c:cat>
          <c:val>
            <c:numRef>
              <c:f>'Tåg - Train 2'!$C$7:$C$59</c:f>
              <c:numCache>
                <c:formatCode>#,##0</c:formatCode>
                <c:ptCount val="53"/>
                <c:pt idx="0">
                  <c:v>721553.91499999992</c:v>
                </c:pt>
                <c:pt idx="1">
                  <c:v>667065.41599999997</c:v>
                </c:pt>
                <c:pt idx="2">
                  <c:v>664358.25900000008</c:v>
                </c:pt>
                <c:pt idx="3">
                  <c:v>664423.13800000004</c:v>
                </c:pt>
                <c:pt idx="4">
                  <c:v>664100.53900000011</c:v>
                </c:pt>
                <c:pt idx="5">
                  <c:v>651498.67799999996</c:v>
                </c:pt>
                <c:pt idx="6">
                  <c:v>667461.03899999987</c:v>
                </c:pt>
                <c:pt idx="7">
                  <c:v>673397.83100000001</c:v>
                </c:pt>
                <c:pt idx="8">
                  <c:v>667759.15899999999</c:v>
                </c:pt>
                <c:pt idx="9">
                  <c:v>636116.71799999999</c:v>
                </c:pt>
                <c:pt idx="10">
                  <c:v>672775.95600000001</c:v>
                </c:pt>
                <c:pt idx="11">
                  <c:v>675111.522</c:v>
                </c:pt>
                <c:pt idx="12">
                  <c:v>668754.61400000006</c:v>
                </c:pt>
                <c:pt idx="13">
                  <c:v>671088.36300000001</c:v>
                </c:pt>
                <c:pt idx="14">
                  <c:v>667588.505</c:v>
                </c:pt>
                <c:pt idx="15">
                  <c:v>617794.83600000001</c:v>
                </c:pt>
                <c:pt idx="16">
                  <c:v>638542.76300000004</c:v>
                </c:pt>
                <c:pt idx="17">
                  <c:v>646414.79399999999</c:v>
                </c:pt>
                <c:pt idx="18">
                  <c:v>666158.36100000003</c:v>
                </c:pt>
                <c:pt idx="19">
                  <c:v>673964.24</c:v>
                </c:pt>
                <c:pt idx="20">
                  <c:v>667700.55199999991</c:v>
                </c:pt>
                <c:pt idx="21">
                  <c:v>633904.78200000001</c:v>
                </c:pt>
                <c:pt idx="22">
                  <c:v>635508.49</c:v>
                </c:pt>
                <c:pt idx="23">
                  <c:v>662007.40300000005</c:v>
                </c:pt>
                <c:pt idx="24">
                  <c:v>621669.84600000002</c:v>
                </c:pt>
                <c:pt idx="25">
                  <c:v>642031.69799999997</c:v>
                </c:pt>
                <c:pt idx="26">
                  <c:v>629851.76599999995</c:v>
                </c:pt>
                <c:pt idx="27">
                  <c:v>588620.45899999992</c:v>
                </c:pt>
                <c:pt idx="28">
                  <c:v>581553.64199999999</c:v>
                </c:pt>
                <c:pt idx="29">
                  <c:v>584507.29099999997</c:v>
                </c:pt>
                <c:pt idx="30">
                  <c:v>600789.81599999999</c:v>
                </c:pt>
                <c:pt idx="31">
                  <c:v>624276.96600000013</c:v>
                </c:pt>
                <c:pt idx="32">
                  <c:v>617592.20799999998</c:v>
                </c:pt>
                <c:pt idx="33">
                  <c:v>655711.20600000001</c:v>
                </c:pt>
                <c:pt idx="34">
                  <c:v>670380.00699999998</c:v>
                </c:pt>
                <c:pt idx="35">
                  <c:v>648011.19199999992</c:v>
                </c:pt>
                <c:pt idx="36">
                  <c:v>656981.43500000006</c:v>
                </c:pt>
                <c:pt idx="37">
                  <c:v>652098.14899999998</c:v>
                </c:pt>
                <c:pt idx="38">
                  <c:v>659667.9169999999</c:v>
                </c:pt>
                <c:pt idx="39">
                  <c:v>653774.96</c:v>
                </c:pt>
                <c:pt idx="40">
                  <c:v>654045.38900000008</c:v>
                </c:pt>
                <c:pt idx="41">
                  <c:v>654505.84200000006</c:v>
                </c:pt>
                <c:pt idx="42">
                  <c:v>656267.56200000003</c:v>
                </c:pt>
                <c:pt idx="43">
                  <c:v>651178.79299999995</c:v>
                </c:pt>
                <c:pt idx="44">
                  <c:v>656063.78799999994</c:v>
                </c:pt>
                <c:pt idx="45">
                  <c:v>662432.92900000012</c:v>
                </c:pt>
                <c:pt idx="46">
                  <c:v>669654.08100000001</c:v>
                </c:pt>
                <c:pt idx="47">
                  <c:v>667951.70600000001</c:v>
                </c:pt>
                <c:pt idx="48">
                  <c:v>665856.66999999993</c:v>
                </c:pt>
                <c:pt idx="49">
                  <c:v>671218.30699999991</c:v>
                </c:pt>
                <c:pt idx="50">
                  <c:v>688259.84100000001</c:v>
                </c:pt>
                <c:pt idx="51">
                  <c:v>574719.995</c:v>
                </c:pt>
                <c:pt idx="52">
                  <c:v>512218.315</c:v>
                </c:pt>
              </c:numCache>
            </c:numRef>
          </c:val>
          <c:smooth val="0"/>
          <c:extLst>
            <c:ext xmlns:c16="http://schemas.microsoft.com/office/drawing/2014/chart" uri="{C3380CC4-5D6E-409C-BE32-E72D297353CC}">
              <c16:uniqueId val="{00000000-A15F-4C1C-B6DA-2207DA323271}"/>
            </c:ext>
          </c:extLst>
        </c:ser>
        <c:ser>
          <c:idx val="1"/>
          <c:order val="1"/>
          <c:tx>
            <c:strRef>
              <c:f>'Tåg - Train 2'!$F$6</c:f>
              <c:strCache>
                <c:ptCount val="1"/>
                <c:pt idx="0">
                  <c:v>2020</c:v>
                </c:pt>
              </c:strCache>
            </c:strRef>
          </c:tx>
          <c:spPr>
            <a:ln w="28575" cap="rnd">
              <a:solidFill>
                <a:srgbClr val="00B050"/>
              </a:solidFill>
              <a:round/>
            </a:ln>
            <a:effectLst/>
          </c:spPr>
          <c:marker>
            <c:symbol val="circle"/>
            <c:size val="5"/>
            <c:spPr>
              <a:solidFill>
                <a:srgbClr val="00B050"/>
              </a:solidFill>
              <a:ln w="9525">
                <a:solidFill>
                  <a:srgbClr val="00B050"/>
                </a:solidFill>
              </a:ln>
              <a:effectLst/>
            </c:spPr>
          </c:marker>
          <c:cat>
            <c:numRef>
              <c:f>'Tåg - Train 2'!$B$7:$B$59</c:f>
              <c:numCache>
                <c:formatCode>General</c:formatCode>
                <c:ptCount val="5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numCache>
            </c:numRef>
          </c:cat>
          <c:val>
            <c:numRef>
              <c:f>'Tåg - Train 2'!$F$7:$F$59</c:f>
              <c:numCache>
                <c:formatCode>#,##0</c:formatCode>
                <c:ptCount val="53"/>
                <c:pt idx="0">
                  <c:v>449716.63500000001</c:v>
                </c:pt>
                <c:pt idx="1">
                  <c:v>657259.17299999995</c:v>
                </c:pt>
                <c:pt idx="2">
                  <c:v>681361.30500000005</c:v>
                </c:pt>
                <c:pt idx="3">
                  <c:v>683212.97900000005</c:v>
                </c:pt>
                <c:pt idx="4">
                  <c:v>682876.60899999994</c:v>
                </c:pt>
                <c:pt idx="5">
                  <c:v>678757.23199999996</c:v>
                </c:pt>
                <c:pt idx="6">
                  <c:v>675943.728</c:v>
                </c:pt>
                <c:pt idx="7">
                  <c:v>682494.38100000005</c:v>
                </c:pt>
                <c:pt idx="8">
                  <c:v>680875.49100000004</c:v>
                </c:pt>
                <c:pt idx="9">
                  <c:v>682353.64900000009</c:v>
                </c:pt>
                <c:pt idx="10">
                  <c:v>666915.39900000009</c:v>
                </c:pt>
                <c:pt idx="11">
                  <c:v>671846.71600000001</c:v>
                </c:pt>
                <c:pt idx="12">
                  <c:v>655389.8679999999</c:v>
                </c:pt>
                <c:pt idx="13">
                  <c:v>653823.36300000001</c:v>
                </c:pt>
                <c:pt idx="14">
                  <c:v>604205.11300000001</c:v>
                </c:pt>
                <c:pt idx="15">
                  <c:v>598661.20700000005</c:v>
                </c:pt>
                <c:pt idx="16">
                  <c:v>624816.82200000004</c:v>
                </c:pt>
                <c:pt idx="17">
                  <c:v>577000.81300000008</c:v>
                </c:pt>
                <c:pt idx="18">
                  <c:v>584353.21600000001</c:v>
                </c:pt>
                <c:pt idx="19">
                  <c:v>581573.17200000002</c:v>
                </c:pt>
                <c:pt idx="20">
                  <c:v>531858.67699999991</c:v>
                </c:pt>
                <c:pt idx="21">
                  <c:v>589151.58600000001</c:v>
                </c:pt>
                <c:pt idx="22">
                  <c:v>572678.68299999996</c:v>
                </c:pt>
                <c:pt idx="23">
                  <c:v>589636.4169999999</c:v>
                </c:pt>
                <c:pt idx="24">
                  <c:v>552613.56599999999</c:v>
                </c:pt>
                <c:pt idx="25">
                  <c:v>567492.40800000005</c:v>
                </c:pt>
                <c:pt idx="26">
                  <c:v>540546.64600000007</c:v>
                </c:pt>
                <c:pt idx="27">
                  <c:v>540450.527</c:v>
                </c:pt>
                <c:pt idx="28">
                  <c:v>534491.7030000001</c:v>
                </c:pt>
                <c:pt idx="29">
                  <c:v>536372.69999999995</c:v>
                </c:pt>
                <c:pt idx="30">
                  <c:v>566551.25100000005</c:v>
                </c:pt>
                <c:pt idx="31">
                  <c:v>561055.99899999995</c:v>
                </c:pt>
                <c:pt idx="32">
                  <c:v>573496.82199999993</c:v>
                </c:pt>
                <c:pt idx="33">
                  <c:v>621731.27599999995</c:v>
                </c:pt>
                <c:pt idx="34">
                  <c:v>610649.78599999996</c:v>
                </c:pt>
                <c:pt idx="35">
                  <c:v>618944.60600000003</c:v>
                </c:pt>
                <c:pt idx="36">
                  <c:v>618645.40300000005</c:v>
                </c:pt>
                <c:pt idx="37">
                  <c:v>625814.90199999989</c:v>
                </c:pt>
                <c:pt idx="38">
                  <c:v>627628.45600000001</c:v>
                </c:pt>
                <c:pt idx="39">
                  <c:v>626355.58399999992</c:v>
                </c:pt>
                <c:pt idx="40">
                  <c:v>622779.36999999988</c:v>
                </c:pt>
                <c:pt idx="41">
                  <c:v>626828.76699999999</c:v>
                </c:pt>
                <c:pt idx="42">
                  <c:v>624707.00399999996</c:v>
                </c:pt>
                <c:pt idx="43">
                  <c:v>621524.07199999993</c:v>
                </c:pt>
                <c:pt idx="44">
                  <c:v>630189.66000000015</c:v>
                </c:pt>
                <c:pt idx="45">
                  <c:v>612681.554</c:v>
                </c:pt>
                <c:pt idx="46">
                  <c:v>607646.83899999992</c:v>
                </c:pt>
                <c:pt idx="47">
                  <c:v>637459.46299999999</c:v>
                </c:pt>
                <c:pt idx="48">
                  <c:v>606547.03099999996</c:v>
                </c:pt>
                <c:pt idx="49">
                  <c:v>600376.39</c:v>
                </c:pt>
                <c:pt idx="50">
                  <c:v>633898.91200000001</c:v>
                </c:pt>
                <c:pt idx="51">
                  <c:v>554222.63699999999</c:v>
                </c:pt>
                <c:pt idx="52">
                  <c:v>581268.42500000005</c:v>
                </c:pt>
              </c:numCache>
            </c:numRef>
          </c:val>
          <c:smooth val="0"/>
          <c:extLst>
            <c:ext xmlns:c16="http://schemas.microsoft.com/office/drawing/2014/chart" uri="{C3380CC4-5D6E-409C-BE32-E72D297353CC}">
              <c16:uniqueId val="{00000001-A15F-4C1C-B6DA-2207DA323271}"/>
            </c:ext>
          </c:extLst>
        </c:ser>
        <c:ser>
          <c:idx val="2"/>
          <c:order val="2"/>
          <c:tx>
            <c:strRef>
              <c:f>'Tåg - Train 2'!$I$6</c:f>
              <c:strCache>
                <c:ptCount val="1"/>
                <c:pt idx="0">
                  <c:v>2021</c:v>
                </c:pt>
              </c:strCache>
            </c:strRef>
          </c:tx>
          <c:spPr>
            <a:ln w="28575" cap="rnd">
              <a:solidFill>
                <a:schemeClr val="tx1"/>
              </a:solidFill>
              <a:round/>
            </a:ln>
            <a:effectLst/>
          </c:spPr>
          <c:marker>
            <c:symbol val="circle"/>
            <c:size val="5"/>
            <c:spPr>
              <a:solidFill>
                <a:schemeClr val="tx1"/>
              </a:solidFill>
              <a:ln w="9525">
                <a:solidFill>
                  <a:schemeClr val="tx1"/>
                </a:solidFill>
              </a:ln>
              <a:effectLst/>
            </c:spPr>
          </c:marker>
          <c:cat>
            <c:numRef>
              <c:f>'Tåg - Train 2'!$B$7:$B$59</c:f>
              <c:numCache>
                <c:formatCode>General</c:formatCode>
                <c:ptCount val="5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numCache>
            </c:numRef>
          </c:cat>
          <c:val>
            <c:numRef>
              <c:f>'Tåg - Train 2'!$I$7:$I$59</c:f>
              <c:numCache>
                <c:formatCode>#,##0</c:formatCode>
                <c:ptCount val="53"/>
                <c:pt idx="0">
                  <c:v>600138.86</c:v>
                </c:pt>
                <c:pt idx="1">
                  <c:v>628450.23</c:v>
                </c:pt>
                <c:pt idx="2">
                  <c:v>628070.89900000009</c:v>
                </c:pt>
                <c:pt idx="3">
                  <c:v>622653.94799999997</c:v>
                </c:pt>
                <c:pt idx="4">
                  <c:v>630159.38900000008</c:v>
                </c:pt>
                <c:pt idx="5">
                  <c:v>605723.91299999994</c:v>
                </c:pt>
                <c:pt idx="6">
                  <c:v>610337.63299999991</c:v>
                </c:pt>
                <c:pt idx="7">
                  <c:v>635945.27100000007</c:v>
                </c:pt>
                <c:pt idx="8">
                  <c:v>636029.35499999998</c:v>
                </c:pt>
                <c:pt idx="9">
                  <c:v>621433.15500000003</c:v>
                </c:pt>
                <c:pt idx="10">
                  <c:v>635439.49600000004</c:v>
                </c:pt>
                <c:pt idx="11">
                  <c:v>634536.201</c:v>
                </c:pt>
                <c:pt idx="12">
                  <c:v>591031.21699999995</c:v>
                </c:pt>
                <c:pt idx="13">
                  <c:v>598913.85499999998</c:v>
                </c:pt>
                <c:pt idx="14">
                  <c:v>636314.10800000001</c:v>
                </c:pt>
                <c:pt idx="15">
                  <c:v>638580.64500000002</c:v>
                </c:pt>
                <c:pt idx="16">
                  <c:v>636234.06700000004</c:v>
                </c:pt>
              </c:numCache>
            </c:numRef>
          </c:val>
          <c:smooth val="0"/>
          <c:extLst>
            <c:ext xmlns:c16="http://schemas.microsoft.com/office/drawing/2014/chart" uri="{C3380CC4-5D6E-409C-BE32-E72D297353CC}">
              <c16:uniqueId val="{00000002-A15F-4C1C-B6DA-2207DA323271}"/>
            </c:ext>
          </c:extLst>
        </c:ser>
        <c:dLbls>
          <c:showLegendKey val="0"/>
          <c:showVal val="0"/>
          <c:showCatName val="0"/>
          <c:showSerName val="0"/>
          <c:showPercent val="0"/>
          <c:showBubbleSize val="0"/>
        </c:dLbls>
        <c:marker val="1"/>
        <c:smooth val="0"/>
        <c:axId val="1971505168"/>
        <c:axId val="1698707664"/>
      </c:lineChart>
      <c:catAx>
        <c:axId val="1971505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698707664"/>
        <c:crosses val="autoZero"/>
        <c:auto val="1"/>
        <c:lblAlgn val="ctr"/>
        <c:lblOffset val="100"/>
        <c:noMultiLvlLbl val="0"/>
      </c:catAx>
      <c:valAx>
        <c:axId val="16987076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971505168"/>
        <c:crosses val="autoZero"/>
        <c:crossBetween val="between"/>
        <c:dispUnits>
          <c:builtInUnit val="thousands"/>
          <c:dispUnitsLbl>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sv-SE"/>
                    <a:t>Tusentals tågkm</a:t>
                  </a:r>
                </a:p>
              </c:rich>
            </c:tx>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dispUnitsLbl>
        </c:dispUnits>
      </c:valAx>
      <c:spPr>
        <a:noFill/>
        <a:ln>
          <a:noFill/>
        </a:ln>
        <a:effectLst/>
      </c:spPr>
    </c:plotArea>
    <c:legend>
      <c:legendPos val="b"/>
      <c:layout>
        <c:manualLayout>
          <c:xMode val="edge"/>
          <c:yMode val="edge"/>
          <c:x val="0.81985436013302682"/>
          <c:y val="0.6073781605408437"/>
          <c:w val="8.6662859425727309E-2"/>
          <c:h val="0.16701255375203736"/>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1.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13.xml"/></Relationships>
</file>

<file path=xl/chartsheets/_rels/sheet13.xml.rels><?xml version="1.0" encoding="UTF-8" standalone="yes"?>
<Relationships xmlns="http://schemas.openxmlformats.org/package/2006/relationships"><Relationship Id="rId1" Type="http://schemas.openxmlformats.org/officeDocument/2006/relationships/drawing" Target="../drawings/drawing14.xml"/></Relationships>
</file>

<file path=xl/chart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chartsheets/_rels/sheet15.xml.rels><?xml version="1.0" encoding="UTF-8" standalone="yes"?>
<Relationships xmlns="http://schemas.openxmlformats.org/package/2006/relationships"><Relationship Id="rId1" Type="http://schemas.openxmlformats.org/officeDocument/2006/relationships/drawing" Target="../drawings/drawing16.xml"/></Relationships>
</file>

<file path=xl/chartsheets/_rels/sheet16.xml.rels><?xml version="1.0" encoding="UTF-8" standalone="yes"?>
<Relationships xmlns="http://schemas.openxmlformats.org/package/2006/relationships"><Relationship Id="rId1" Type="http://schemas.openxmlformats.org/officeDocument/2006/relationships/drawing" Target="../drawings/drawing17.xml"/></Relationships>
</file>

<file path=xl/chartsheets/_rels/sheet17.xml.rels><?xml version="1.0" encoding="UTF-8" standalone="yes"?>
<Relationships xmlns="http://schemas.openxmlformats.org/package/2006/relationships"><Relationship Id="rId1" Type="http://schemas.openxmlformats.org/officeDocument/2006/relationships/drawing" Target="../drawings/drawing18.xml"/></Relationships>
</file>

<file path=xl/chartsheets/_rels/sheet18.xml.rels><?xml version="1.0" encoding="UTF-8" standalone="yes"?>
<Relationships xmlns="http://schemas.openxmlformats.org/package/2006/relationships"><Relationship Id="rId1" Type="http://schemas.openxmlformats.org/officeDocument/2006/relationships/drawing" Target="../drawings/drawing19.xml"/></Relationships>
</file>

<file path=xl/chartsheets/_rels/sheet19.xml.rels><?xml version="1.0" encoding="UTF-8" standalone="yes"?>
<Relationships xmlns="http://schemas.openxmlformats.org/package/2006/relationships"><Relationship Id="rId1" Type="http://schemas.openxmlformats.org/officeDocument/2006/relationships/drawing" Target="../drawings/drawing20.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0.xml.rels><?xml version="1.0" encoding="UTF-8" standalone="yes"?>
<Relationships xmlns="http://schemas.openxmlformats.org/package/2006/relationships"><Relationship Id="rId1" Type="http://schemas.openxmlformats.org/officeDocument/2006/relationships/drawing" Target="../drawings/drawing21.xml"/></Relationships>
</file>

<file path=xl/chartsheets/_rels/sheet21.xml.rels><?xml version="1.0" encoding="UTF-8" standalone="yes"?>
<Relationships xmlns="http://schemas.openxmlformats.org/package/2006/relationships"><Relationship Id="rId1" Type="http://schemas.openxmlformats.org/officeDocument/2006/relationships/drawing" Target="../drawings/drawing22.xml"/></Relationships>
</file>

<file path=xl/chartsheets/_rels/sheet22.xml.rels><?xml version="1.0" encoding="UTF-8" standalone="yes"?>
<Relationships xmlns="http://schemas.openxmlformats.org/package/2006/relationships"><Relationship Id="rId1" Type="http://schemas.openxmlformats.org/officeDocument/2006/relationships/drawing" Target="../drawings/drawing23.xml"/></Relationships>
</file>

<file path=xl/chartsheets/_rels/sheet23.xml.rels><?xml version="1.0" encoding="UTF-8" standalone="yes"?>
<Relationships xmlns="http://schemas.openxmlformats.org/package/2006/relationships"><Relationship Id="rId1" Type="http://schemas.openxmlformats.org/officeDocument/2006/relationships/drawing" Target="../drawings/drawing24.xml"/></Relationships>
</file>

<file path=xl/chartsheets/_rels/sheet24.xml.rels><?xml version="1.0" encoding="UTF-8" standalone="yes"?>
<Relationships xmlns="http://schemas.openxmlformats.org/package/2006/relationships"><Relationship Id="rId1" Type="http://schemas.openxmlformats.org/officeDocument/2006/relationships/drawing" Target="../drawings/drawing25.xml"/></Relationships>
</file>

<file path=xl/chartsheets/_rels/sheet25.xml.rels><?xml version="1.0" encoding="UTF-8" standalone="yes"?>
<Relationships xmlns="http://schemas.openxmlformats.org/package/2006/relationships"><Relationship Id="rId1" Type="http://schemas.openxmlformats.org/officeDocument/2006/relationships/drawing" Target="../drawings/drawing26.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0.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F8220A8-4408-4041-A464-CBC573FEB617}">
  <sheetPr codeName="Diagram3"/>
  <sheetViews>
    <sheetView zoomScale="81" workbookViewId="0" zoomToFit="1"/>
  </sheetViews>
  <pageMargins left="0.7" right="0.7" top="0.75" bottom="0.75" header="0.3" footer="0.3"/>
  <drawing r:id="rId1"/>
</chartsheet>
</file>

<file path=xl/chartsheets/sheet1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5DFB363-CE2E-4B83-B1CB-266553FB2246}">
  <sheetPr/>
  <sheetViews>
    <sheetView zoomScale="81" workbookViewId="0" zoomToFit="1"/>
  </sheetViews>
  <pageMargins left="0.7" right="0.7" top="0.75" bottom="0.75" header="0.3" footer="0.3"/>
  <drawing r:id="rId1"/>
</chartsheet>
</file>

<file path=xl/chartsheets/sheet1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9515227-33B6-4263-8000-826E587872FC}">
  <sheetPr/>
  <sheetViews>
    <sheetView zoomScale="81" workbookViewId="0" zoomToFit="1"/>
  </sheetViews>
  <pageMargins left="0.7" right="0.7" top="0.75" bottom="0.75" header="0.3" footer="0.3"/>
  <drawing r:id="rId1"/>
</chartsheet>
</file>

<file path=xl/chartsheets/sheet1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627DAB3-EC65-46C4-8D93-AD406E1753CA}">
  <sheetPr/>
  <sheetViews>
    <sheetView zoomScale="121" workbookViewId="0" zoomToFit="1"/>
  </sheetViews>
  <pageMargins left="0.7" right="0.7" top="0.75" bottom="0.75" header="0.3" footer="0.3"/>
  <drawing r:id="rId1"/>
</chartsheet>
</file>

<file path=xl/chartsheets/sheet1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8022C94-16D5-4549-BABC-DAF5771A2468}">
  <sheetPr/>
  <sheetViews>
    <sheetView zoomScale="81" workbookViewId="0" zoomToFit="1"/>
  </sheetViews>
  <pageMargins left="0.7" right="0.7" top="0.75" bottom="0.75" header="0.3" footer="0.3"/>
  <drawing r:id="rId1"/>
</chartsheet>
</file>

<file path=xl/chartsheets/sheet1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F019DE89-9A52-4FD7-8644-7AD7A6186E65}">
  <sheetPr codeName="Diagram11"/>
  <sheetViews>
    <sheetView zoomScale="54" workbookViewId="0" zoomToFit="1"/>
  </sheetViews>
  <pageMargins left="0.7" right="0.7" top="0.75" bottom="0.75" header="0.3" footer="0.3"/>
  <pageSetup paperSize="9" orientation="portrait" r:id="rId1"/>
  <drawing r:id="rId2"/>
</chartsheet>
</file>

<file path=xl/chartsheets/sheet1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3B7918F-8A40-4A48-847C-CE0C8248B0C1}">
  <sheetPr codeName="Diagram12"/>
  <sheetViews>
    <sheetView zoomScale="81" workbookViewId="0" zoomToFit="1"/>
  </sheetViews>
  <pageMargins left="0.7" right="0.7" top="0.75" bottom="0.75" header="0.3" footer="0.3"/>
  <drawing r:id="rId1"/>
</chartsheet>
</file>

<file path=xl/chartsheets/sheet1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87DBDF8-E979-4CA8-A0BA-0BE9DFA66900}">
  <sheetPr codeName="Diagram13"/>
  <sheetViews>
    <sheetView zoomScale="81" workbookViewId="0" zoomToFit="1"/>
  </sheetViews>
  <pageMargins left="0.7" right="0.7" top="0.75" bottom="0.75" header="0.3" footer="0.3"/>
  <drawing r:id="rId1"/>
</chartsheet>
</file>

<file path=xl/chartsheets/sheet1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D5E91D2-EDC8-4BC6-BC73-181F73109BAC}">
  <sheetPr/>
  <sheetViews>
    <sheetView zoomScale="85" workbookViewId="0"/>
  </sheetViews>
  <pageMargins left="0.7" right="0.7" top="0.75" bottom="0.75" header="0.3" footer="0.3"/>
  <drawing r:id="rId1"/>
</chartsheet>
</file>

<file path=xl/chartsheets/sheet1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5E1A656-387B-4825-9BE5-0E2744404E0B}">
  <sheetPr/>
  <sheetViews>
    <sheetView zoomScale="85" workbookViewId="0"/>
  </sheetViews>
  <pageMargins left="0.7" right="0.7" top="0.75" bottom="0.75" header="0.3" footer="0.3"/>
  <drawing r:id="rId1"/>
</chartsheet>
</file>

<file path=xl/chartsheets/sheet1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065F0A2-28ED-4227-9432-B902FB726693}">
  <sheetPr/>
  <sheetViews>
    <sheetView tabSelected="1" zoomScale="81"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C7F9CB1-1A8C-434A-ABF6-E8945C6F03DC}">
  <sheetPr codeName="Diagram4"/>
  <sheetViews>
    <sheetView zoomScale="81" workbookViewId="0" zoomToFit="1"/>
  </sheetViews>
  <pageMargins left="0.7" right="0.7" top="0.75" bottom="0.75" header="0.3" footer="0.3"/>
  <drawing r:id="rId1"/>
</chartsheet>
</file>

<file path=xl/chartsheets/sheet2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D2932F9-E66A-4312-9228-A0DA61FB5D00}">
  <sheetPr/>
  <sheetViews>
    <sheetView zoomScale="81" workbookViewId="0" zoomToFit="1"/>
  </sheetViews>
  <pageMargins left="0.7" right="0.7" top="0.75" bottom="0.75" header="0.3" footer="0.3"/>
  <drawing r:id="rId1"/>
</chartsheet>
</file>

<file path=xl/chartsheets/sheet2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05377C6-8D35-49BE-84E6-8665A4755F34}">
  <sheetPr/>
  <sheetViews>
    <sheetView zoomScale="81" workbookViewId="0" zoomToFit="1"/>
  </sheetViews>
  <pageMargins left="0.7" right="0.7" top="0.75" bottom="0.75" header="0.3" footer="0.3"/>
  <drawing r:id="rId1"/>
</chartsheet>
</file>

<file path=xl/chartsheets/sheet2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96E20DD-7FB5-4011-91BE-B1AC2509D7A8}">
  <sheetPr/>
  <sheetViews>
    <sheetView zoomScale="81" workbookViewId="0" zoomToFit="1"/>
  </sheetViews>
  <pageMargins left="0.7" right="0.7" top="0.75" bottom="0.75" header="0.3" footer="0.3"/>
  <drawing r:id="rId1"/>
</chartsheet>
</file>

<file path=xl/chartsheets/sheet2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C04F5C7-9232-457E-BF78-3C1D843AC82F}">
  <sheetPr/>
  <sheetViews>
    <sheetView zoomScale="93" workbookViewId="0"/>
  </sheetViews>
  <pageMargins left="0.7" right="0.7" top="0.75" bottom="0.75" header="0.3" footer="0.3"/>
  <drawing r:id="rId1"/>
</chartsheet>
</file>

<file path=xl/chartsheets/sheet2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748BA5C-131A-44B6-8770-1C0163EF94F0}">
  <sheetPr/>
  <sheetViews>
    <sheetView zoomScale="81" workbookViewId="0" zoomToFit="1"/>
  </sheetViews>
  <pageMargins left="0.7" right="0.7" top="0.75" bottom="0.75" header="0.3" footer="0.3"/>
  <drawing r:id="rId1"/>
</chartsheet>
</file>

<file path=xl/chartsheets/sheet2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6616274-00B1-49D8-8EA1-A482AB96EB9A}">
  <sheetPr/>
  <sheetViews>
    <sheetView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7C4010B-0D60-4418-9080-6FA47D29595D}">
  <sheetPr codeName="Diagram2"/>
  <sheetViews>
    <sheetView zoomScale="81"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CF6E33E-2A9E-413B-9C37-5B6351F688EA}">
  <sheetPr/>
  <sheetViews>
    <sheetView zoomScale="81" workbookViewId="0" zoomToFit="1"/>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161D2EE-D25C-4E5B-8BE7-50DBFD1EAFF8}">
  <sheetPr/>
  <sheetViews>
    <sheetView zoomScale="81" workbookViewId="0" zoomToFit="1"/>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28B04B5-FB73-4608-B036-87AEE7CFD263}">
  <sheetPr/>
  <sheetViews>
    <sheetView zoomScale="81" workbookViewId="0" zoomToFit="1"/>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A652440-EDA9-44E5-BCB7-F3428756C226}">
  <sheetPr/>
  <sheetViews>
    <sheetView zoomScale="81" workbookViewId="0" zoomToFit="1"/>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190B646-CB4C-4136-A011-F76952D17507}">
  <sheetPr/>
  <sheetViews>
    <sheetView zoomScale="81" workbookViewId="0" zoomToFit="1"/>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608C092-42C8-4152-A2B7-07EC6556E6BD}">
  <sheetPr/>
  <sheetViews>
    <sheetView zoomScale="81"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153078</xdr:colOff>
      <xdr:row>5</xdr:row>
      <xdr:rowOff>153079</xdr:rowOff>
    </xdr:from>
    <xdr:to>
      <xdr:col>4</xdr:col>
      <xdr:colOff>255133</xdr:colOff>
      <xdr:row>9</xdr:row>
      <xdr:rowOff>108914</xdr:rowOff>
    </xdr:to>
    <xdr:pic>
      <xdr:nvPicPr>
        <xdr:cNvPr id="4" name="Bildobjekt 3">
          <a:extLst>
            <a:ext uri="{FF2B5EF4-FFF2-40B4-BE49-F238E27FC236}">
              <a16:creationId xmlns:a16="http://schemas.microsoft.com/office/drawing/2014/main" id="{19F19698-28D2-43FF-823E-170CABD144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1940" y="1207633"/>
          <a:ext cx="2168639" cy="60217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9301574" cy="6079537"/>
    <xdr:graphicFrame macro="">
      <xdr:nvGraphicFramePr>
        <xdr:cNvPr id="2" name="Diagram 1">
          <a:extLst>
            <a:ext uri="{FF2B5EF4-FFF2-40B4-BE49-F238E27FC236}">
              <a16:creationId xmlns:a16="http://schemas.microsoft.com/office/drawing/2014/main" id="{501C592F-D5AE-4846-BFCC-FA073DD53D5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9301574" cy="6079537"/>
    <xdr:graphicFrame macro="">
      <xdr:nvGraphicFramePr>
        <xdr:cNvPr id="2" name="Diagram 1">
          <a:extLst>
            <a:ext uri="{FF2B5EF4-FFF2-40B4-BE49-F238E27FC236}">
              <a16:creationId xmlns:a16="http://schemas.microsoft.com/office/drawing/2014/main" id="{C465B341-5754-4121-AD18-20DFBCA49CD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9301574" cy="6079537"/>
    <xdr:graphicFrame macro="">
      <xdr:nvGraphicFramePr>
        <xdr:cNvPr id="2" name="Diagram 1">
          <a:extLst>
            <a:ext uri="{FF2B5EF4-FFF2-40B4-BE49-F238E27FC236}">
              <a16:creationId xmlns:a16="http://schemas.microsoft.com/office/drawing/2014/main" id="{F8832E7C-CC76-48BB-B9BF-C6032D0881A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9304587" cy="6077107"/>
    <xdr:graphicFrame macro="">
      <xdr:nvGraphicFramePr>
        <xdr:cNvPr id="2" name="Diagram 1">
          <a:extLst>
            <a:ext uri="{FF2B5EF4-FFF2-40B4-BE49-F238E27FC236}">
              <a16:creationId xmlns:a16="http://schemas.microsoft.com/office/drawing/2014/main" id="{5EAF7788-C8A8-499F-86ED-DECB11D2933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9301574" cy="6079537"/>
    <xdr:graphicFrame macro="">
      <xdr:nvGraphicFramePr>
        <xdr:cNvPr id="2" name="Diagram 1">
          <a:extLst>
            <a:ext uri="{FF2B5EF4-FFF2-40B4-BE49-F238E27FC236}">
              <a16:creationId xmlns:a16="http://schemas.microsoft.com/office/drawing/2014/main" id="{2A33322B-5D96-4633-BDDB-B5CDC09E635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6155972" cy="9189861"/>
    <xdr:graphicFrame macro="">
      <xdr:nvGraphicFramePr>
        <xdr:cNvPr id="2" name="Diagram 1">
          <a:extLst>
            <a:ext uri="{FF2B5EF4-FFF2-40B4-BE49-F238E27FC236}">
              <a16:creationId xmlns:a16="http://schemas.microsoft.com/office/drawing/2014/main" id="{134025B8-EC1C-40A5-81CC-4A1F67A26A5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0"/>
    <xdr:ext cx="9301574" cy="6079537"/>
    <xdr:graphicFrame macro="">
      <xdr:nvGraphicFramePr>
        <xdr:cNvPr id="2" name="Diagram 1">
          <a:extLst>
            <a:ext uri="{FF2B5EF4-FFF2-40B4-BE49-F238E27FC236}">
              <a16:creationId xmlns:a16="http://schemas.microsoft.com/office/drawing/2014/main" id="{B8004E44-11D2-4D9F-A8BE-0B3864D9E2B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9301574" cy="6079537"/>
    <xdr:graphicFrame macro="">
      <xdr:nvGraphicFramePr>
        <xdr:cNvPr id="2" name="Diagram 1">
          <a:extLst>
            <a:ext uri="{FF2B5EF4-FFF2-40B4-BE49-F238E27FC236}">
              <a16:creationId xmlns:a16="http://schemas.microsoft.com/office/drawing/2014/main" id="{A1FDA494-BBB0-4F03-8DB4-5AF4DC0AD79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9312088" cy="6084794"/>
    <xdr:graphicFrame macro="">
      <xdr:nvGraphicFramePr>
        <xdr:cNvPr id="2" name="Diagram 1">
          <a:extLst>
            <a:ext uri="{FF2B5EF4-FFF2-40B4-BE49-F238E27FC236}">
              <a16:creationId xmlns:a16="http://schemas.microsoft.com/office/drawing/2014/main" id="{DAAA8170-039F-4712-9C95-9321100E0E8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absoluteAnchor>
    <xdr:pos x="0" y="0"/>
    <xdr:ext cx="9312088" cy="6084794"/>
    <xdr:graphicFrame macro="">
      <xdr:nvGraphicFramePr>
        <xdr:cNvPr id="2" name="Diagram 1">
          <a:extLst>
            <a:ext uri="{FF2B5EF4-FFF2-40B4-BE49-F238E27FC236}">
              <a16:creationId xmlns:a16="http://schemas.microsoft.com/office/drawing/2014/main" id="{8E7FDB98-3C85-4966-AF80-40E18F34319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1574" cy="6079537"/>
    <xdr:graphicFrame macro="">
      <xdr:nvGraphicFramePr>
        <xdr:cNvPr id="2" name="Diagram 1">
          <a:extLst>
            <a:ext uri="{FF2B5EF4-FFF2-40B4-BE49-F238E27FC236}">
              <a16:creationId xmlns:a16="http://schemas.microsoft.com/office/drawing/2014/main" id="{D4A41A8A-3EB6-4399-9500-6C51901A2C7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9301574" cy="6079537"/>
    <xdr:graphicFrame macro="">
      <xdr:nvGraphicFramePr>
        <xdr:cNvPr id="2" name="Diagram 1">
          <a:extLst>
            <a:ext uri="{FF2B5EF4-FFF2-40B4-BE49-F238E27FC236}">
              <a16:creationId xmlns:a16="http://schemas.microsoft.com/office/drawing/2014/main" id="{EA130152-7DCF-4550-AC55-7F1B72AD542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absoluteAnchor>
    <xdr:pos x="0" y="0"/>
    <xdr:ext cx="9301574" cy="6079537"/>
    <xdr:graphicFrame macro="">
      <xdr:nvGraphicFramePr>
        <xdr:cNvPr id="2" name="Diagram 1">
          <a:extLst>
            <a:ext uri="{FF2B5EF4-FFF2-40B4-BE49-F238E27FC236}">
              <a16:creationId xmlns:a16="http://schemas.microsoft.com/office/drawing/2014/main" id="{54B521EC-760E-4E23-AFA5-CDEAF3CC27C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xdr:wsDr xmlns:xdr="http://schemas.openxmlformats.org/drawingml/2006/spreadsheetDrawing" xmlns:a="http://schemas.openxmlformats.org/drawingml/2006/main">
  <xdr:absoluteAnchor>
    <xdr:pos x="0" y="0"/>
    <xdr:ext cx="9301574" cy="6079537"/>
    <xdr:graphicFrame macro="">
      <xdr:nvGraphicFramePr>
        <xdr:cNvPr id="2" name="Diagram 1">
          <a:extLst>
            <a:ext uri="{FF2B5EF4-FFF2-40B4-BE49-F238E27FC236}">
              <a16:creationId xmlns:a16="http://schemas.microsoft.com/office/drawing/2014/main" id="{73C4B1A2-F78D-4440-903A-13DD4BF217A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xdr:wsDr xmlns:xdr="http://schemas.openxmlformats.org/drawingml/2006/spreadsheetDrawing" xmlns:a="http://schemas.openxmlformats.org/drawingml/2006/main">
  <xdr:absoluteAnchor>
    <xdr:pos x="0" y="0"/>
    <xdr:ext cx="9301574" cy="6079537"/>
    <xdr:graphicFrame macro="">
      <xdr:nvGraphicFramePr>
        <xdr:cNvPr id="2" name="Diagram 1">
          <a:extLst>
            <a:ext uri="{FF2B5EF4-FFF2-40B4-BE49-F238E27FC236}">
              <a16:creationId xmlns:a16="http://schemas.microsoft.com/office/drawing/2014/main" id="{D89CACE5-AFD2-4056-BE73-6D76323EFDF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xdr:wsDr xmlns:xdr="http://schemas.openxmlformats.org/drawingml/2006/spreadsheetDrawing" xmlns:a="http://schemas.openxmlformats.org/drawingml/2006/main">
  <xdr:absoluteAnchor>
    <xdr:pos x="0" y="0"/>
    <xdr:ext cx="9299677" cy="6073468"/>
    <xdr:graphicFrame macro="">
      <xdr:nvGraphicFramePr>
        <xdr:cNvPr id="2" name="Diagram 1">
          <a:extLst>
            <a:ext uri="{FF2B5EF4-FFF2-40B4-BE49-F238E27FC236}">
              <a16:creationId xmlns:a16="http://schemas.microsoft.com/office/drawing/2014/main" id="{EC2CC8A8-75BE-4C0F-B1CA-B0984FCEB6A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5.xml><?xml version="1.0" encoding="utf-8"?>
<xdr:wsDr xmlns:xdr="http://schemas.openxmlformats.org/drawingml/2006/spreadsheetDrawing" xmlns:a="http://schemas.openxmlformats.org/drawingml/2006/main">
  <xdr:absoluteAnchor>
    <xdr:pos x="0" y="0"/>
    <xdr:ext cx="9301574" cy="6079537"/>
    <xdr:graphicFrame macro="">
      <xdr:nvGraphicFramePr>
        <xdr:cNvPr id="2" name="Diagram 1">
          <a:extLst>
            <a:ext uri="{FF2B5EF4-FFF2-40B4-BE49-F238E27FC236}">
              <a16:creationId xmlns:a16="http://schemas.microsoft.com/office/drawing/2014/main" id="{9CD6061A-CB90-4D4F-8E40-39E4081AB9C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6.xml><?xml version="1.0" encoding="utf-8"?>
<xdr:wsDr xmlns:xdr="http://schemas.openxmlformats.org/drawingml/2006/spreadsheetDrawing" xmlns:a="http://schemas.openxmlformats.org/drawingml/2006/main">
  <xdr:absoluteAnchor>
    <xdr:pos x="0" y="0"/>
    <xdr:ext cx="9305925" cy="6076950"/>
    <xdr:graphicFrame macro="">
      <xdr:nvGraphicFramePr>
        <xdr:cNvPr id="2" name="Diagram 1">
          <a:extLst>
            <a:ext uri="{FF2B5EF4-FFF2-40B4-BE49-F238E27FC236}">
              <a16:creationId xmlns:a16="http://schemas.microsoft.com/office/drawing/2014/main" id="{43848026-B4D4-4B9C-B78A-3B18E3037FD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01574" cy="6079537"/>
    <xdr:graphicFrame macro="">
      <xdr:nvGraphicFramePr>
        <xdr:cNvPr id="2" name="Diagram 1">
          <a:extLst>
            <a:ext uri="{FF2B5EF4-FFF2-40B4-BE49-F238E27FC236}">
              <a16:creationId xmlns:a16="http://schemas.microsoft.com/office/drawing/2014/main" id="{26718DF7-4737-41BC-A123-292095CFBE6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01574" cy="6079537"/>
    <xdr:graphicFrame macro="">
      <xdr:nvGraphicFramePr>
        <xdr:cNvPr id="2" name="Diagram 1">
          <a:extLst>
            <a:ext uri="{FF2B5EF4-FFF2-40B4-BE49-F238E27FC236}">
              <a16:creationId xmlns:a16="http://schemas.microsoft.com/office/drawing/2014/main" id="{11CBC829-7273-4340-8AB7-EDFDFF4BA5B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301574" cy="6079537"/>
    <xdr:graphicFrame macro="">
      <xdr:nvGraphicFramePr>
        <xdr:cNvPr id="2" name="Diagram 1">
          <a:extLst>
            <a:ext uri="{FF2B5EF4-FFF2-40B4-BE49-F238E27FC236}">
              <a16:creationId xmlns:a16="http://schemas.microsoft.com/office/drawing/2014/main" id="{C9D4969B-FCF6-4239-9322-1191CA520E3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301574" cy="6079537"/>
    <xdr:graphicFrame macro="">
      <xdr:nvGraphicFramePr>
        <xdr:cNvPr id="2" name="Diagram 1">
          <a:extLst>
            <a:ext uri="{FF2B5EF4-FFF2-40B4-BE49-F238E27FC236}">
              <a16:creationId xmlns:a16="http://schemas.microsoft.com/office/drawing/2014/main" id="{6A85833C-0835-4937-BF57-958F4868536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301574" cy="6079537"/>
    <xdr:graphicFrame macro="">
      <xdr:nvGraphicFramePr>
        <xdr:cNvPr id="2" name="Diagram 1">
          <a:extLst>
            <a:ext uri="{FF2B5EF4-FFF2-40B4-BE49-F238E27FC236}">
              <a16:creationId xmlns:a16="http://schemas.microsoft.com/office/drawing/2014/main" id="{24CBDEB4-DCD9-4C9A-8198-0D4E9C1B7A2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301574" cy="6079537"/>
    <xdr:graphicFrame macro="">
      <xdr:nvGraphicFramePr>
        <xdr:cNvPr id="2" name="Diagram 1">
          <a:extLst>
            <a:ext uri="{FF2B5EF4-FFF2-40B4-BE49-F238E27FC236}">
              <a16:creationId xmlns:a16="http://schemas.microsoft.com/office/drawing/2014/main" id="{72CE20DA-5286-477F-8A33-D9E4C4A25F9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301574" cy="6079537"/>
    <xdr:graphicFrame macro="">
      <xdr:nvGraphicFramePr>
        <xdr:cNvPr id="2" name="Diagram 1">
          <a:extLst>
            <a:ext uri="{FF2B5EF4-FFF2-40B4-BE49-F238E27FC236}">
              <a16:creationId xmlns:a16="http://schemas.microsoft.com/office/drawing/2014/main" id="{04339393-CFD1-4523-A3E1-CAF9B8F4178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me\Downloads\sjotrafik-2020-kvartal-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jekt/PROJEKT%20UNS%20p&#229;%20G/Transportl&#228;get/Sj&#246;trafiken/xxxxxxxsj&#24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ww.trafa.se/globalassets/statistik/sjotrafik/sjotrafik/2018/sjotrafik-2018-kvartal-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trafa.se/globalassets/statistik/sjotrafik/sjotrafik/2018/sjotrafik-2018-kvartal-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
      <sheetName val="Fakta om statistiken"/>
      <sheetName val="Innehåll–Contents"/>
      <sheetName val="Sammanfattning–Summary"/>
      <sheetName val="Tabell 1A"/>
      <sheetName val="Tabell 1B"/>
      <sheetName val="Tabell 2"/>
      <sheetName val="Tabell 3A"/>
      <sheetName val="Tabell 3B"/>
      <sheetName val="Tabell 4A"/>
      <sheetName val="Tabell 4B"/>
      <sheetName val="Tabell 5A"/>
      <sheetName val="Tabell 5B"/>
      <sheetName val="Tabell 6"/>
      <sheetName val="Bilaga 1"/>
      <sheetName val="Bilaga 2"/>
      <sheetName val="Bilaga 3"/>
      <sheetName val="Bilaga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
      <sheetName val="Fakta om statistiken"/>
      <sheetName val="Innehåll–Contents"/>
      <sheetName val="Figur A"/>
      <sheetName val="Figur B"/>
      <sheetName val="Figur C"/>
      <sheetName val="Q1"/>
      <sheetName val="Q2"/>
      <sheetName val="Q3"/>
      <sheetName val="Tabell 1A"/>
      <sheetName val="Tabell 1B"/>
      <sheetName val="Tabell 2"/>
      <sheetName val="Tabell 3A"/>
      <sheetName val="Tabell 3B"/>
      <sheetName val="Tabell 4A"/>
      <sheetName val="Tabell 4B"/>
      <sheetName val="Tabell 5A"/>
      <sheetName val="Tabell 5B"/>
      <sheetName val="Tabell 6"/>
      <sheetName val="Bilaga 1"/>
      <sheetName val="Bilaga 2"/>
      <sheetName val="Bilaga 3"/>
      <sheetName val="Bilaga 4"/>
    </sheetNames>
    <sheetDataSet>
      <sheetData sheetId="0"/>
      <sheetData sheetId="1"/>
      <sheetData sheetId="2"/>
      <sheetData sheetId="3" refreshError="1"/>
      <sheetData sheetId="4" refreshError="1"/>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
      <sheetName val="Fakta om statistiken"/>
      <sheetName val="Innehåll–Contents"/>
      <sheetName val="Sammanfattning–Summary"/>
      <sheetName val="Tabell 1A"/>
      <sheetName val="Tabell 1B"/>
      <sheetName val="Tabell 2"/>
      <sheetName val="Tabell 3A"/>
      <sheetName val="Tabell 3B"/>
      <sheetName val="Tabell 4A"/>
      <sheetName val="Tabell 4B"/>
      <sheetName val="Tabell 5A"/>
      <sheetName val="Tabell 5B"/>
      <sheetName val="Tabell 6"/>
      <sheetName val="Bilaga 1"/>
      <sheetName val="Bilaga 2"/>
      <sheetName val="Bilaga 3"/>
      <sheetName val="Bilaga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
      <sheetName val="Fakta om statistiken"/>
      <sheetName val="Innehåll–Contents"/>
      <sheetName val="Sammanfattning–Summary"/>
      <sheetName val="Tabell 1A"/>
      <sheetName val="Tabell 1B"/>
      <sheetName val="Tabell 2"/>
      <sheetName val="Tabell 3A"/>
      <sheetName val="Tabell 3B"/>
      <sheetName val="Tabell 4A"/>
      <sheetName val="Tabell 4B"/>
      <sheetName val="Tabell 5A"/>
      <sheetName val="Tabell 5B"/>
      <sheetName val="Tabell 6"/>
      <sheetName val="Bilaga 1"/>
      <sheetName val="Bilaga 2"/>
      <sheetName val="Bilaga 3"/>
      <sheetName val="Bilaga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TA Typsnitt">
      <a:majorFont>
        <a:latin typeface="Arial"/>
        <a:ea typeface=""/>
        <a:cs typeface="Arial"/>
      </a:majorFont>
      <a:minorFont>
        <a:latin typeface="Arial"/>
        <a:ea typeface=""/>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enrik.petterson@trafa.se" TargetMode="External"/><Relationship Id="rId1" Type="http://schemas.openxmlformats.org/officeDocument/2006/relationships/hyperlink" Target="mailto:maria.melkersson@trafa.s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transportstyrelsen.se/sv/luftfart/Statistik/Flygplatsstatistik-/"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transportstyrelsen.se/sv/luftfart/Statistik/Flygplatsstatistik-/"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oresundsbron.com/sv/traffic-stats"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vayla.fi/sv/trafikleder/material/statistik/vagstatistik/granstrafik"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arbetsformedlingen.se/statistik/varse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transportstyrelsen.se/sv/vagtrafik/Trangselskatt/"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trafa.se/sjofart/sjotrafi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F8B11-6453-4EF8-B055-0352AD28FFC8}">
  <sheetPr codeName="Blad2"/>
  <dimension ref="A1:V30"/>
  <sheetViews>
    <sheetView zoomScaleNormal="100" zoomScaleSheetLayoutView="112" workbookViewId="0">
      <selection sqref="A1:V1"/>
    </sheetView>
  </sheetViews>
  <sheetFormatPr defaultRowHeight="12.75" x14ac:dyDescent="0.2"/>
  <cols>
    <col min="1" max="4" width="9" style="6"/>
    <col min="5" max="5" width="14.125" style="6" customWidth="1"/>
    <col min="6" max="18" width="9" style="6"/>
    <col min="19" max="19" width="0.125" style="6" customWidth="1"/>
    <col min="20" max="21" width="9" style="6" hidden="1" customWidth="1"/>
    <col min="22" max="22" width="0.125" style="6" hidden="1" customWidth="1"/>
    <col min="23" max="16384" width="9" style="6"/>
  </cols>
  <sheetData>
    <row r="1" spans="1:22" ht="32.25" customHeight="1" x14ac:dyDescent="0.2">
      <c r="A1" s="330" t="s">
        <v>286</v>
      </c>
      <c r="B1" s="331"/>
      <c r="C1" s="331"/>
      <c r="D1" s="331"/>
      <c r="E1" s="331"/>
      <c r="F1" s="331"/>
      <c r="G1" s="331"/>
      <c r="H1" s="331"/>
      <c r="I1" s="331"/>
      <c r="J1" s="331"/>
      <c r="K1" s="331"/>
      <c r="L1" s="331"/>
      <c r="M1" s="331"/>
      <c r="N1" s="331"/>
      <c r="O1" s="331"/>
      <c r="P1" s="331"/>
      <c r="Q1" s="331"/>
      <c r="R1" s="331"/>
      <c r="S1" s="332"/>
      <c r="T1" s="332"/>
      <c r="U1" s="332"/>
      <c r="V1" s="332"/>
    </row>
    <row r="11" spans="1:22" ht="65.25" customHeight="1" x14ac:dyDescent="0.4">
      <c r="B11" s="7" t="s">
        <v>32</v>
      </c>
    </row>
    <row r="12" spans="1:22" ht="20.25" x14ac:dyDescent="0.3">
      <c r="B12" s="8" t="s">
        <v>33</v>
      </c>
    </row>
    <row r="13" spans="1:22" ht="18.75" x14ac:dyDescent="0.3">
      <c r="B13" s="9"/>
    </row>
    <row r="14" spans="1:22" ht="14.25" customHeight="1" x14ac:dyDescent="0.2">
      <c r="B14" s="10" t="s">
        <v>184</v>
      </c>
      <c r="F14" s="239">
        <v>44281</v>
      </c>
      <c r="N14" s="6" t="s">
        <v>30</v>
      </c>
    </row>
    <row r="15" spans="1:22" ht="16.5" customHeight="1" x14ac:dyDescent="0.3">
      <c r="B15" s="9"/>
    </row>
    <row r="16" spans="1:22" ht="16.5" customHeight="1" x14ac:dyDescent="0.2">
      <c r="B16" s="10" t="s">
        <v>57</v>
      </c>
    </row>
    <row r="17" spans="2:7" x14ac:dyDescent="0.2">
      <c r="B17" s="11" t="s">
        <v>31</v>
      </c>
    </row>
    <row r="18" spans="2:7" x14ac:dyDescent="0.2">
      <c r="B18" s="15" t="s">
        <v>34</v>
      </c>
    </row>
    <row r="20" spans="2:7" x14ac:dyDescent="0.2">
      <c r="B20" s="288" t="s">
        <v>282</v>
      </c>
    </row>
    <row r="21" spans="2:7" x14ac:dyDescent="0.2">
      <c r="B21" s="15" t="s">
        <v>283</v>
      </c>
    </row>
    <row r="22" spans="2:7" x14ac:dyDescent="0.2">
      <c r="B22" s="10"/>
    </row>
    <row r="23" spans="2:7" x14ac:dyDescent="0.2">
      <c r="B23" s="16" t="s">
        <v>183</v>
      </c>
      <c r="C23" s="16"/>
      <c r="D23" s="16"/>
      <c r="E23" s="16"/>
      <c r="F23" s="16"/>
      <c r="G23" s="16"/>
    </row>
    <row r="24" spans="2:7" ht="18.75" x14ac:dyDescent="0.3">
      <c r="B24" s="12"/>
    </row>
    <row r="25" spans="2:7" x14ac:dyDescent="0.2">
      <c r="B25" s="10"/>
    </row>
    <row r="26" spans="2:7" x14ac:dyDescent="0.2">
      <c r="B26" s="13"/>
    </row>
    <row r="27" spans="2:7" x14ac:dyDescent="0.2">
      <c r="B27" s="13"/>
    </row>
    <row r="28" spans="2:7" x14ac:dyDescent="0.2">
      <c r="B28" s="13"/>
    </row>
    <row r="29" spans="2:7" x14ac:dyDescent="0.2">
      <c r="B29" s="13"/>
    </row>
    <row r="30" spans="2:7" x14ac:dyDescent="0.2">
      <c r="B30" s="14"/>
    </row>
  </sheetData>
  <mergeCells count="1">
    <mergeCell ref="A1:V1"/>
  </mergeCells>
  <hyperlinks>
    <hyperlink ref="B18" r:id="rId1" xr:uid="{264FA8D2-8A41-44BC-B3FD-EB048AF8FBAD}"/>
    <hyperlink ref="B21" r:id="rId2" xr:uid="{E21EE44A-7D97-427F-822B-426C3F2A4D02}"/>
  </hyperlinks>
  <pageMargins left="0.7" right="0.7" top="0.75" bottom="0.75" header="0.3" footer="0.3"/>
  <pageSetup paperSize="9" scale="69" orientation="landscape"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C1F7C-5A47-40E8-A407-331310D0A006}">
  <sheetPr>
    <tabColor rgb="FFFFFF00"/>
  </sheetPr>
  <dimension ref="A1:Q61"/>
  <sheetViews>
    <sheetView showGridLines="0" topLeftCell="A4" zoomScaleNormal="100" zoomScaleSheetLayoutView="98" workbookViewId="0">
      <selection activeCell="P22" sqref="P22"/>
    </sheetView>
  </sheetViews>
  <sheetFormatPr defaultRowHeight="14.25" x14ac:dyDescent="0.2"/>
  <cols>
    <col min="1" max="2" width="9" style="35"/>
    <col min="3" max="3" width="13.375" style="35" customWidth="1"/>
    <col min="4" max="6" width="9" style="35"/>
    <col min="7" max="7" width="12.625" style="35" customWidth="1"/>
    <col min="8" max="8" width="12.25" style="262" customWidth="1"/>
    <col min="9" max="9" width="13" style="262" customWidth="1"/>
    <col min="10" max="10" width="12.5" style="35" customWidth="1"/>
    <col min="11" max="13" width="9" style="35"/>
    <col min="14" max="14" width="12.5" style="2" customWidth="1"/>
    <col min="15" max="15" width="14.375" customWidth="1"/>
    <col min="16" max="16" width="13.25" style="2" customWidth="1"/>
    <col min="17" max="17" width="9" style="2"/>
  </cols>
  <sheetData>
    <row r="1" spans="1:16" s="2" customFormat="1" x14ac:dyDescent="0.2">
      <c r="A1" s="36" t="s">
        <v>253</v>
      </c>
      <c r="B1" s="35"/>
      <c r="C1" s="35"/>
      <c r="D1" s="35"/>
      <c r="E1" s="35"/>
      <c r="F1" s="35"/>
      <c r="G1" s="35"/>
      <c r="H1" s="262"/>
      <c r="I1" s="262"/>
      <c r="J1" s="35"/>
      <c r="K1" s="35"/>
      <c r="L1" s="35"/>
      <c r="M1" s="35"/>
    </row>
    <row r="2" spans="1:16" s="2" customFormat="1" x14ac:dyDescent="0.2">
      <c r="A2" s="212" t="s">
        <v>254</v>
      </c>
      <c r="B2" s="35"/>
      <c r="C2" s="35"/>
      <c r="D2" s="35"/>
      <c r="E2" s="35"/>
      <c r="F2" s="35"/>
      <c r="G2" s="35"/>
      <c r="H2" s="262"/>
      <c r="I2" s="262"/>
      <c r="J2" s="35"/>
      <c r="K2" s="35"/>
      <c r="L2" s="35"/>
      <c r="M2" s="35"/>
    </row>
    <row r="4" spans="1:16" ht="25.5" x14ac:dyDescent="0.2">
      <c r="C4" s="36" t="s">
        <v>168</v>
      </c>
      <c r="D4" s="36" t="s">
        <v>88</v>
      </c>
      <c r="G4" s="259" t="s">
        <v>311</v>
      </c>
      <c r="H4" s="259" t="s">
        <v>159</v>
      </c>
      <c r="I4" s="259" t="s">
        <v>311</v>
      </c>
      <c r="J4" s="36" t="s">
        <v>168</v>
      </c>
      <c r="K4" s="36" t="s">
        <v>87</v>
      </c>
      <c r="N4" s="259" t="s">
        <v>311</v>
      </c>
      <c r="O4" s="259" t="s">
        <v>159</v>
      </c>
      <c r="P4" s="321" t="s">
        <v>311</v>
      </c>
    </row>
    <row r="5" spans="1:16" x14ac:dyDescent="0.2">
      <c r="D5" s="42">
        <v>2019</v>
      </c>
      <c r="E5" s="42">
        <v>2020</v>
      </c>
      <c r="F5" s="42">
        <v>2021</v>
      </c>
      <c r="G5" s="263" t="s">
        <v>244</v>
      </c>
      <c r="H5" s="264" t="s">
        <v>245</v>
      </c>
      <c r="I5" s="320" t="s">
        <v>305</v>
      </c>
      <c r="J5" s="42"/>
      <c r="K5" s="42">
        <v>2019</v>
      </c>
      <c r="L5" s="42">
        <v>2020</v>
      </c>
      <c r="M5" s="42">
        <v>2021</v>
      </c>
      <c r="N5" s="263" t="s">
        <v>244</v>
      </c>
      <c r="O5" s="264" t="s">
        <v>245</v>
      </c>
      <c r="P5" s="320" t="s">
        <v>305</v>
      </c>
    </row>
    <row r="6" spans="1:16" x14ac:dyDescent="0.2">
      <c r="C6" s="35">
        <v>1</v>
      </c>
      <c r="D6" s="260">
        <v>1540</v>
      </c>
      <c r="E6" s="260">
        <v>1231</v>
      </c>
      <c r="F6" s="261">
        <v>694</v>
      </c>
      <c r="G6" s="224">
        <f>E6/D6-1</f>
        <v>-0.20064935064935063</v>
      </c>
      <c r="H6" s="224">
        <f>F6/E6-1</f>
        <v>-0.43623070674248576</v>
      </c>
      <c r="I6" s="224"/>
      <c r="J6" s="261">
        <f>C6</f>
        <v>1</v>
      </c>
      <c r="K6" s="260">
        <v>4339</v>
      </c>
      <c r="L6" s="260">
        <v>3987</v>
      </c>
      <c r="M6" s="43">
        <v>1435</v>
      </c>
      <c r="N6" s="224">
        <f>L6/K6-1</f>
        <v>-8.1124683106706619E-2</v>
      </c>
      <c r="O6" s="224">
        <f>M6/L6-1</f>
        <v>-0.64008026084775516</v>
      </c>
      <c r="P6" s="224"/>
    </row>
    <row r="7" spans="1:16" x14ac:dyDescent="0.2">
      <c r="C7" s="35">
        <v>2</v>
      </c>
      <c r="D7" s="260">
        <v>2457</v>
      </c>
      <c r="E7" s="260">
        <v>1884</v>
      </c>
      <c r="F7" s="261">
        <v>827</v>
      </c>
      <c r="G7" s="224">
        <f t="shared" ref="G7:G58" si="0">E7/D7-1</f>
        <v>-0.23321123321123316</v>
      </c>
      <c r="H7" s="224">
        <f t="shared" ref="H7:H22" si="1">F7/E7-1</f>
        <v>-0.56104033970276013</v>
      </c>
      <c r="I7" s="224"/>
      <c r="J7" s="261">
        <f t="shared" ref="J7:J58" si="2">C7</f>
        <v>2</v>
      </c>
      <c r="K7" s="260">
        <v>4903</v>
      </c>
      <c r="L7" s="260">
        <v>4525</v>
      </c>
      <c r="M7" s="43">
        <v>1212</v>
      </c>
      <c r="N7" s="224">
        <f t="shared" ref="N7:N58" si="3">L7/K7-1</f>
        <v>-7.70956557209872E-2</v>
      </c>
      <c r="O7" s="224">
        <f t="shared" ref="O7:O22" si="4">M7/L7-1</f>
        <v>-0.73215469613259665</v>
      </c>
    </row>
    <row r="8" spans="1:16" x14ac:dyDescent="0.2">
      <c r="A8" s="35" t="s">
        <v>92</v>
      </c>
      <c r="B8" s="35" t="s">
        <v>92</v>
      </c>
      <c r="C8" s="35">
        <v>3</v>
      </c>
      <c r="D8" s="260">
        <v>2652</v>
      </c>
      <c r="E8" s="260">
        <v>2436</v>
      </c>
      <c r="F8" s="261">
        <v>893</v>
      </c>
      <c r="G8" s="224">
        <f t="shared" si="0"/>
        <v>-8.1447963800905021E-2</v>
      </c>
      <c r="H8" s="224">
        <f t="shared" si="1"/>
        <v>-0.6334154351395731</v>
      </c>
      <c r="I8" s="224"/>
      <c r="J8" s="261">
        <f t="shared" si="2"/>
        <v>3</v>
      </c>
      <c r="K8" s="260">
        <v>4760</v>
      </c>
      <c r="L8" s="260">
        <v>4499</v>
      </c>
      <c r="M8" s="43">
        <v>1052</v>
      </c>
      <c r="N8" s="224">
        <f t="shared" si="3"/>
        <v>-5.4831932773109271E-2</v>
      </c>
      <c r="O8" s="224">
        <f t="shared" si="4"/>
        <v>-0.76617026005779065</v>
      </c>
    </row>
    <row r="9" spans="1:16" x14ac:dyDescent="0.2">
      <c r="C9" s="35">
        <v>4</v>
      </c>
      <c r="D9" s="260">
        <v>2779</v>
      </c>
      <c r="E9" s="260">
        <v>2465</v>
      </c>
      <c r="F9" s="261">
        <v>952</v>
      </c>
      <c r="G9" s="224">
        <f t="shared" si="0"/>
        <v>-0.11299028427491908</v>
      </c>
      <c r="H9" s="224">
        <f t="shared" si="1"/>
        <v>-0.61379310344827587</v>
      </c>
      <c r="I9" s="224"/>
      <c r="J9" s="261">
        <f t="shared" si="2"/>
        <v>4</v>
      </c>
      <c r="K9" s="260">
        <v>4859</v>
      </c>
      <c r="L9" s="260">
        <v>4531</v>
      </c>
      <c r="M9" s="43">
        <v>1017</v>
      </c>
      <c r="N9" s="224">
        <f t="shared" si="3"/>
        <v>-6.750360156410784E-2</v>
      </c>
      <c r="O9" s="224">
        <f t="shared" si="4"/>
        <v>-0.77554623703376735</v>
      </c>
    </row>
    <row r="10" spans="1:16" x14ac:dyDescent="0.2">
      <c r="C10" s="35">
        <v>5</v>
      </c>
      <c r="D10" s="260">
        <v>2759</v>
      </c>
      <c r="E10" s="260">
        <v>2527</v>
      </c>
      <c r="F10" s="261">
        <v>955</v>
      </c>
      <c r="G10" s="224">
        <f t="shared" si="0"/>
        <v>-8.4088437839797026E-2</v>
      </c>
      <c r="H10" s="224">
        <f t="shared" si="1"/>
        <v>-0.62208151958844482</v>
      </c>
      <c r="I10" s="224"/>
      <c r="J10" s="261">
        <f t="shared" si="2"/>
        <v>5</v>
      </c>
      <c r="K10" s="260">
        <v>4934</v>
      </c>
      <c r="L10" s="260">
        <v>4581</v>
      </c>
      <c r="M10" s="43">
        <v>983</v>
      </c>
      <c r="N10" s="224">
        <f t="shared" si="3"/>
        <v>-7.154438589379819E-2</v>
      </c>
      <c r="O10" s="224">
        <f t="shared" si="4"/>
        <v>-0.78541803099759877</v>
      </c>
    </row>
    <row r="11" spans="1:16" x14ac:dyDescent="0.2">
      <c r="C11" s="35">
        <v>6</v>
      </c>
      <c r="D11" s="260">
        <v>2837</v>
      </c>
      <c r="E11" s="260">
        <v>2608</v>
      </c>
      <c r="F11" s="261">
        <v>955</v>
      </c>
      <c r="G11" s="224">
        <f t="shared" si="0"/>
        <v>-8.0719069439548874E-2</v>
      </c>
      <c r="H11" s="224">
        <f t="shared" si="1"/>
        <v>-0.63381901840490795</v>
      </c>
      <c r="I11" s="224"/>
      <c r="J11" s="261">
        <f t="shared" si="2"/>
        <v>6</v>
      </c>
      <c r="K11" s="260">
        <v>5096</v>
      </c>
      <c r="L11" s="260">
        <v>4776</v>
      </c>
      <c r="M11" s="43">
        <v>1113</v>
      </c>
      <c r="N11" s="224">
        <f t="shared" si="3"/>
        <v>-6.279434850863419E-2</v>
      </c>
      <c r="O11" s="224">
        <f t="shared" si="4"/>
        <v>-0.76695979899497491</v>
      </c>
    </row>
    <row r="12" spans="1:16" x14ac:dyDescent="0.2">
      <c r="A12" s="35" t="s">
        <v>93</v>
      </c>
      <c r="B12" s="35" t="s">
        <v>93</v>
      </c>
      <c r="C12" s="35">
        <v>7</v>
      </c>
      <c r="D12" s="260">
        <v>2786</v>
      </c>
      <c r="E12" s="260">
        <v>2527</v>
      </c>
      <c r="F12" s="261">
        <v>932</v>
      </c>
      <c r="G12" s="224">
        <f t="shared" si="0"/>
        <v>-9.2964824120603029E-2</v>
      </c>
      <c r="H12" s="224">
        <f t="shared" si="1"/>
        <v>-0.63118322121092207</v>
      </c>
      <c r="I12" s="224"/>
      <c r="J12" s="261">
        <f t="shared" si="2"/>
        <v>7</v>
      </c>
      <c r="K12" s="260">
        <v>5043</v>
      </c>
      <c r="L12" s="260">
        <v>4742</v>
      </c>
      <c r="M12" s="43">
        <v>985</v>
      </c>
      <c r="N12" s="224">
        <f t="shared" si="3"/>
        <v>-5.9686694427919851E-2</v>
      </c>
      <c r="O12" s="224">
        <f t="shared" si="4"/>
        <v>-0.79228173766343313</v>
      </c>
    </row>
    <row r="13" spans="1:16" x14ac:dyDescent="0.2">
      <c r="C13" s="35">
        <v>8</v>
      </c>
      <c r="D13" s="260">
        <v>2688</v>
      </c>
      <c r="E13" s="260">
        <v>2472</v>
      </c>
      <c r="F13" s="261">
        <v>992</v>
      </c>
      <c r="G13" s="224">
        <f t="shared" si="0"/>
        <v>-8.0357142857142905E-2</v>
      </c>
      <c r="H13" s="224">
        <f t="shared" si="1"/>
        <v>-0.59870550161812297</v>
      </c>
      <c r="I13" s="224"/>
      <c r="J13" s="261">
        <f t="shared" si="2"/>
        <v>8</v>
      </c>
      <c r="K13" s="260">
        <v>5239</v>
      </c>
      <c r="L13" s="260">
        <v>4922</v>
      </c>
      <c r="M13" s="43">
        <v>1126</v>
      </c>
      <c r="N13" s="224">
        <f t="shared" si="3"/>
        <v>-6.0507730482916577E-2</v>
      </c>
      <c r="O13" s="224">
        <f t="shared" si="4"/>
        <v>-0.77123120682649327</v>
      </c>
    </row>
    <row r="14" spans="1:16" x14ac:dyDescent="0.2">
      <c r="C14" s="35">
        <v>9</v>
      </c>
      <c r="D14" s="260">
        <v>2693</v>
      </c>
      <c r="E14" s="260">
        <v>2525</v>
      </c>
      <c r="F14" s="261">
        <v>988</v>
      </c>
      <c r="G14" s="224">
        <f t="shared" si="0"/>
        <v>-6.238395841069444E-2</v>
      </c>
      <c r="H14" s="224">
        <f t="shared" si="1"/>
        <v>-0.6087128712871287</v>
      </c>
      <c r="I14" s="224"/>
      <c r="J14" s="261">
        <f t="shared" si="2"/>
        <v>9</v>
      </c>
      <c r="K14" s="260">
        <v>5181</v>
      </c>
      <c r="L14" s="260">
        <v>4986</v>
      </c>
      <c r="M14" s="43">
        <v>1122</v>
      </c>
      <c r="N14" s="224">
        <f t="shared" si="3"/>
        <v>-3.7637521713954847E-2</v>
      </c>
      <c r="O14" s="224">
        <f t="shared" si="4"/>
        <v>-0.77496991576413965</v>
      </c>
    </row>
    <row r="15" spans="1:16" x14ac:dyDescent="0.2">
      <c r="C15" s="35">
        <v>10</v>
      </c>
      <c r="D15" s="260">
        <v>2823</v>
      </c>
      <c r="E15" s="260">
        <v>2577</v>
      </c>
      <c r="F15" s="261">
        <v>972</v>
      </c>
      <c r="G15" s="224">
        <f t="shared" si="0"/>
        <v>-8.714133900106269E-2</v>
      </c>
      <c r="H15" s="224">
        <f t="shared" si="1"/>
        <v>-0.62281722933643779</v>
      </c>
      <c r="I15" s="224"/>
      <c r="J15" s="261">
        <f t="shared" si="2"/>
        <v>10</v>
      </c>
      <c r="K15" s="260">
        <v>5213</v>
      </c>
      <c r="L15" s="260">
        <v>5060</v>
      </c>
      <c r="M15" s="43">
        <v>1099</v>
      </c>
      <c r="N15" s="224">
        <f t="shared" si="3"/>
        <v>-2.9349702666410904E-2</v>
      </c>
      <c r="O15" s="224">
        <f t="shared" si="4"/>
        <v>-0.78280632411067197</v>
      </c>
    </row>
    <row r="16" spans="1:16" x14ac:dyDescent="0.2">
      <c r="C16" s="43">
        <v>11</v>
      </c>
      <c r="D16" s="37">
        <v>2996</v>
      </c>
      <c r="E16" s="38">
        <v>2602</v>
      </c>
      <c r="F16" s="43">
        <v>1021</v>
      </c>
      <c r="G16" s="224">
        <f t="shared" si="0"/>
        <v>-0.13150867823765022</v>
      </c>
      <c r="H16" s="224">
        <f t="shared" si="1"/>
        <v>-0.60760953112990013</v>
      </c>
      <c r="I16" s="224"/>
      <c r="J16" s="261">
        <f t="shared" si="2"/>
        <v>11</v>
      </c>
      <c r="K16" s="37">
        <v>5325</v>
      </c>
      <c r="L16" s="38">
        <v>4640</v>
      </c>
      <c r="M16" s="43">
        <v>1063</v>
      </c>
      <c r="N16" s="224">
        <f t="shared" si="3"/>
        <v>-0.12863849765258217</v>
      </c>
      <c r="O16" s="224">
        <f t="shared" si="4"/>
        <v>-0.77090517241379308</v>
      </c>
    </row>
    <row r="17" spans="1:16" x14ac:dyDescent="0.2">
      <c r="A17" s="35" t="s">
        <v>75</v>
      </c>
      <c r="B17" s="35" t="s">
        <v>75</v>
      </c>
      <c r="C17" s="43">
        <v>12</v>
      </c>
      <c r="D17" s="37">
        <v>3029</v>
      </c>
      <c r="E17" s="39">
        <v>1757</v>
      </c>
      <c r="F17" s="43">
        <v>1097</v>
      </c>
      <c r="G17" s="224">
        <f t="shared" si="0"/>
        <v>-0.41994057444701216</v>
      </c>
      <c r="H17" s="224">
        <f t="shared" si="1"/>
        <v>-0.37564029595902104</v>
      </c>
      <c r="I17" s="224">
        <f>F17/D17-1</f>
        <v>-0.63783426873555626</v>
      </c>
      <c r="J17" s="261">
        <f t="shared" si="2"/>
        <v>12</v>
      </c>
      <c r="K17" s="37">
        <v>5277</v>
      </c>
      <c r="L17" s="39">
        <v>2531</v>
      </c>
      <c r="M17" s="43">
        <v>1125</v>
      </c>
      <c r="N17" s="224">
        <f t="shared" si="3"/>
        <v>-0.52037142315709684</v>
      </c>
      <c r="O17" s="224">
        <f t="shared" si="4"/>
        <v>-0.55551165547214532</v>
      </c>
      <c r="P17" s="224">
        <f>M17/K17-1</f>
        <v>-0.78681068789084707</v>
      </c>
    </row>
    <row r="18" spans="1:16" x14ac:dyDescent="0.2">
      <c r="C18" s="43">
        <v>13</v>
      </c>
      <c r="D18" s="37">
        <v>2980</v>
      </c>
      <c r="E18" s="39">
        <v>1119</v>
      </c>
      <c r="F18" s="43">
        <v>942</v>
      </c>
      <c r="G18" s="224">
        <f t="shared" si="0"/>
        <v>-0.62449664429530194</v>
      </c>
      <c r="H18" s="224">
        <f t="shared" si="1"/>
        <v>-0.1581769436997319</v>
      </c>
      <c r="I18" s="224">
        <f t="shared" ref="I18:I22" si="5">F18/D18-1</f>
        <v>-0.68389261744966445</v>
      </c>
      <c r="J18" s="261">
        <f t="shared" si="2"/>
        <v>13</v>
      </c>
      <c r="K18" s="37">
        <v>5336</v>
      </c>
      <c r="L18" s="39">
        <v>994</v>
      </c>
      <c r="M18" s="43">
        <v>1227</v>
      </c>
      <c r="N18" s="224">
        <f t="shared" si="3"/>
        <v>-0.81371814092953521</v>
      </c>
      <c r="O18" s="224">
        <f t="shared" si="4"/>
        <v>0.23440643863179078</v>
      </c>
      <c r="P18" s="224">
        <f t="shared" ref="P18:P22" si="6">M18/K18-1</f>
        <v>-0.77005247376311847</v>
      </c>
    </row>
    <row r="19" spans="1:16" x14ac:dyDescent="0.2">
      <c r="C19" s="43">
        <v>14</v>
      </c>
      <c r="D19" s="37">
        <v>2972</v>
      </c>
      <c r="E19" s="40">
        <v>836</v>
      </c>
      <c r="F19" s="43">
        <v>947</v>
      </c>
      <c r="G19" s="224">
        <f t="shared" si="0"/>
        <v>-0.71870794078061917</v>
      </c>
      <c r="H19" s="224">
        <f t="shared" si="1"/>
        <v>0.13277511961722488</v>
      </c>
      <c r="I19" s="224">
        <f t="shared" si="5"/>
        <v>-0.68135935397039038</v>
      </c>
      <c r="J19" s="261">
        <f t="shared" si="2"/>
        <v>14</v>
      </c>
      <c r="K19" s="37">
        <v>5538</v>
      </c>
      <c r="L19" s="40">
        <v>661</v>
      </c>
      <c r="M19" s="43">
        <v>1300</v>
      </c>
      <c r="N19" s="224">
        <f t="shared" si="3"/>
        <v>-0.88064283134705668</v>
      </c>
      <c r="O19" s="224">
        <f t="shared" si="4"/>
        <v>0.96671709531013605</v>
      </c>
      <c r="P19" s="224">
        <f t="shared" si="6"/>
        <v>-0.76525821596244126</v>
      </c>
    </row>
    <row r="20" spans="1:16" x14ac:dyDescent="0.2">
      <c r="C20" s="43">
        <v>15</v>
      </c>
      <c r="D20" s="37">
        <v>2958</v>
      </c>
      <c r="E20" s="40">
        <v>607</v>
      </c>
      <c r="F20" s="43">
        <v>1149</v>
      </c>
      <c r="G20" s="224">
        <f t="shared" si="0"/>
        <v>-0.79479377958079778</v>
      </c>
      <c r="H20" s="224">
        <f t="shared" si="1"/>
        <v>0.89291598023064256</v>
      </c>
      <c r="I20" s="224">
        <f t="shared" si="5"/>
        <v>-0.61156186612576069</v>
      </c>
      <c r="J20" s="261">
        <f t="shared" si="2"/>
        <v>15</v>
      </c>
      <c r="K20" s="37">
        <v>5688</v>
      </c>
      <c r="L20" s="40">
        <v>488</v>
      </c>
      <c r="M20" s="43">
        <v>1230</v>
      </c>
      <c r="N20" s="224">
        <f t="shared" si="3"/>
        <v>-0.9142053445850914</v>
      </c>
      <c r="O20" s="224">
        <f t="shared" si="4"/>
        <v>1.5204918032786887</v>
      </c>
      <c r="P20" s="224">
        <f t="shared" si="6"/>
        <v>-0.78375527426160341</v>
      </c>
    </row>
    <row r="21" spans="1:16" x14ac:dyDescent="0.2">
      <c r="A21" s="35" t="s">
        <v>74</v>
      </c>
      <c r="B21" s="35" t="s">
        <v>74</v>
      </c>
      <c r="C21" s="43">
        <v>16</v>
      </c>
      <c r="D21" s="37">
        <v>2267</v>
      </c>
      <c r="E21" s="41">
        <v>594</v>
      </c>
      <c r="F21" s="43">
        <v>1129</v>
      </c>
      <c r="G21" s="224">
        <f t="shared" si="0"/>
        <v>-0.73797970886634312</v>
      </c>
      <c r="H21" s="224">
        <f t="shared" si="1"/>
        <v>0.90067340067340074</v>
      </c>
      <c r="I21" s="224">
        <f t="shared" si="5"/>
        <v>-0.50198500220555808</v>
      </c>
      <c r="J21" s="261">
        <f t="shared" si="2"/>
        <v>16</v>
      </c>
      <c r="K21" s="37">
        <v>5160</v>
      </c>
      <c r="L21" s="41">
        <v>525</v>
      </c>
      <c r="M21" s="43">
        <v>1190</v>
      </c>
      <c r="N21" s="224">
        <f t="shared" si="3"/>
        <v>-0.89825581395348841</v>
      </c>
      <c r="O21" s="224">
        <f t="shared" si="4"/>
        <v>1.2666666666666666</v>
      </c>
      <c r="P21" s="224">
        <f t="shared" si="6"/>
        <v>-0.76937984496124034</v>
      </c>
    </row>
    <row r="22" spans="1:16" x14ac:dyDescent="0.2">
      <c r="C22" s="43">
        <v>17</v>
      </c>
      <c r="D22" s="37">
        <v>2687</v>
      </c>
      <c r="E22" s="41">
        <v>723</v>
      </c>
      <c r="F22" s="43">
        <v>1084</v>
      </c>
      <c r="G22" s="224">
        <f t="shared" si="0"/>
        <v>-0.73092668403423899</v>
      </c>
      <c r="H22" s="224">
        <f t="shared" si="1"/>
        <v>0.49930843706777317</v>
      </c>
      <c r="I22" s="224">
        <f t="shared" si="5"/>
        <v>-0.59657610718273169</v>
      </c>
      <c r="J22" s="261">
        <f t="shared" si="2"/>
        <v>17</v>
      </c>
      <c r="K22" s="37">
        <v>5376</v>
      </c>
      <c r="L22" s="41">
        <v>544</v>
      </c>
      <c r="M22" s="43">
        <v>1192</v>
      </c>
      <c r="N22" s="224">
        <f t="shared" si="3"/>
        <v>-0.89880952380952384</v>
      </c>
      <c r="O22" s="224">
        <f t="shared" si="4"/>
        <v>1.1911764705882355</v>
      </c>
      <c r="P22" s="224">
        <f t="shared" si="6"/>
        <v>-0.77827380952380953</v>
      </c>
    </row>
    <row r="23" spans="1:16" x14ac:dyDescent="0.2">
      <c r="C23" s="43">
        <v>18</v>
      </c>
      <c r="D23" s="37">
        <v>2016</v>
      </c>
      <c r="E23" s="41">
        <v>572</v>
      </c>
      <c r="F23" s="43"/>
      <c r="G23" s="224">
        <f t="shared" si="0"/>
        <v>-0.71626984126984128</v>
      </c>
      <c r="H23" s="224"/>
      <c r="I23" s="224"/>
      <c r="J23" s="261">
        <f t="shared" si="2"/>
        <v>18</v>
      </c>
      <c r="K23" s="37">
        <v>4870</v>
      </c>
      <c r="L23" s="41">
        <v>517</v>
      </c>
      <c r="N23" s="224">
        <f t="shared" si="3"/>
        <v>-0.89383983572895276</v>
      </c>
      <c r="O23" s="224"/>
    </row>
    <row r="24" spans="1:16" x14ac:dyDescent="0.2">
      <c r="C24" s="43">
        <v>19</v>
      </c>
      <c r="D24" s="37">
        <v>2912</v>
      </c>
      <c r="E24" s="41">
        <v>674</v>
      </c>
      <c r="F24" s="43"/>
      <c r="G24" s="224">
        <f t="shared" si="0"/>
        <v>-0.76854395604395598</v>
      </c>
      <c r="H24" s="224"/>
      <c r="I24" s="224"/>
      <c r="J24" s="261">
        <f t="shared" si="2"/>
        <v>19</v>
      </c>
      <c r="K24" s="37">
        <v>5820</v>
      </c>
      <c r="L24" s="41">
        <v>624</v>
      </c>
      <c r="N24" s="224">
        <f t="shared" si="3"/>
        <v>-0.89278350515463922</v>
      </c>
      <c r="O24" s="224"/>
    </row>
    <row r="25" spans="1:16" x14ac:dyDescent="0.2">
      <c r="A25" s="35" t="s">
        <v>22</v>
      </c>
      <c r="B25" s="35" t="s">
        <v>16</v>
      </c>
      <c r="C25" s="43">
        <v>20</v>
      </c>
      <c r="D25" s="37">
        <v>2949</v>
      </c>
      <c r="E25" s="41">
        <v>734</v>
      </c>
      <c r="F25" s="43"/>
      <c r="G25" s="224">
        <f t="shared" si="0"/>
        <v>-0.75110206849779582</v>
      </c>
      <c r="H25" s="224"/>
      <c r="I25" s="224"/>
      <c r="J25" s="261">
        <f t="shared" si="2"/>
        <v>20</v>
      </c>
      <c r="K25" s="37">
        <v>5872</v>
      </c>
      <c r="L25" s="41">
        <v>642</v>
      </c>
      <c r="N25" s="224">
        <f t="shared" si="3"/>
        <v>-0.89066757493188009</v>
      </c>
      <c r="O25" s="224"/>
    </row>
    <row r="26" spans="1:16" x14ac:dyDescent="0.2">
      <c r="C26" s="43">
        <v>21</v>
      </c>
      <c r="D26" s="37">
        <v>3009</v>
      </c>
      <c r="E26" s="41">
        <v>618</v>
      </c>
      <c r="F26" s="43"/>
      <c r="G26" s="224">
        <f t="shared" si="0"/>
        <v>-0.79461615154536391</v>
      </c>
      <c r="H26" s="224"/>
      <c r="I26" s="224"/>
      <c r="J26" s="261">
        <f t="shared" si="2"/>
        <v>21</v>
      </c>
      <c r="K26" s="37">
        <v>6078</v>
      </c>
      <c r="L26" s="41">
        <v>613</v>
      </c>
      <c r="N26" s="224">
        <f t="shared" si="3"/>
        <v>-0.89914445541296484</v>
      </c>
      <c r="O26" s="224"/>
    </row>
    <row r="27" spans="1:16" x14ac:dyDescent="0.2">
      <c r="C27" s="43">
        <v>22</v>
      </c>
      <c r="D27" s="37">
        <v>2369</v>
      </c>
      <c r="E27" s="41">
        <v>752</v>
      </c>
      <c r="F27" s="43"/>
      <c r="G27" s="224">
        <f t="shared" si="0"/>
        <v>-0.68256648374841711</v>
      </c>
      <c r="H27" s="224"/>
      <c r="I27" s="224"/>
      <c r="J27" s="261">
        <f t="shared" si="2"/>
        <v>22</v>
      </c>
      <c r="K27" s="37">
        <v>5761</v>
      </c>
      <c r="L27" s="41">
        <v>694</v>
      </c>
      <c r="N27" s="224">
        <f t="shared" si="3"/>
        <v>-0.87953480298559272</v>
      </c>
      <c r="O27" s="224"/>
    </row>
    <row r="28" spans="1:16" x14ac:dyDescent="0.2">
      <c r="C28" s="43">
        <v>23</v>
      </c>
      <c r="D28" s="37">
        <v>2452</v>
      </c>
      <c r="E28" s="41">
        <v>727</v>
      </c>
      <c r="F28" s="43"/>
      <c r="G28" s="224">
        <f t="shared" si="0"/>
        <v>-0.7035073409461664</v>
      </c>
      <c r="H28" s="224"/>
      <c r="I28" s="224"/>
      <c r="J28" s="261">
        <f t="shared" si="2"/>
        <v>23</v>
      </c>
      <c r="K28" s="37">
        <v>6066</v>
      </c>
      <c r="L28" s="41">
        <v>713</v>
      </c>
      <c r="N28" s="224">
        <f t="shared" si="3"/>
        <v>-0.8824596109462578</v>
      </c>
      <c r="O28" s="224"/>
    </row>
    <row r="29" spans="1:16" x14ac:dyDescent="0.2">
      <c r="C29" s="43">
        <v>24</v>
      </c>
      <c r="D29" s="37">
        <v>2960</v>
      </c>
      <c r="E29" s="41">
        <v>728</v>
      </c>
      <c r="F29" s="43"/>
      <c r="G29" s="224">
        <f t="shared" si="0"/>
        <v>-0.75405405405405401</v>
      </c>
      <c r="H29" s="224"/>
      <c r="I29" s="224"/>
      <c r="J29" s="261">
        <f t="shared" si="2"/>
        <v>24</v>
      </c>
      <c r="K29" s="37">
        <v>6321</v>
      </c>
      <c r="L29" s="41">
        <v>796</v>
      </c>
      <c r="N29" s="224">
        <f t="shared" si="3"/>
        <v>-0.87407055845594051</v>
      </c>
      <c r="O29" s="224"/>
    </row>
    <row r="30" spans="1:16" x14ac:dyDescent="0.2">
      <c r="A30" s="35" t="s">
        <v>73</v>
      </c>
      <c r="B30" s="35" t="s">
        <v>73</v>
      </c>
      <c r="C30" s="43">
        <v>25</v>
      </c>
      <c r="D30" s="37">
        <v>2283</v>
      </c>
      <c r="E30" s="41">
        <v>797</v>
      </c>
      <c r="F30" s="43"/>
      <c r="G30" s="224">
        <f t="shared" si="0"/>
        <v>-0.65089794130529999</v>
      </c>
      <c r="H30" s="224"/>
      <c r="I30" s="224"/>
      <c r="J30" s="261">
        <f t="shared" si="2"/>
        <v>25</v>
      </c>
      <c r="K30" s="37">
        <v>6100</v>
      </c>
      <c r="L30" s="41">
        <v>811</v>
      </c>
      <c r="N30" s="224">
        <f t="shared" si="3"/>
        <v>-0.86704918032786882</v>
      </c>
      <c r="O30" s="224"/>
    </row>
    <row r="31" spans="1:16" x14ac:dyDescent="0.2">
      <c r="C31" s="43">
        <v>26</v>
      </c>
      <c r="D31" s="37">
        <v>2436</v>
      </c>
      <c r="E31" s="41">
        <v>910</v>
      </c>
      <c r="F31" s="43"/>
      <c r="G31" s="224">
        <f t="shared" si="0"/>
        <v>-0.62643678160919536</v>
      </c>
      <c r="H31" s="224"/>
      <c r="I31" s="224"/>
      <c r="J31" s="261">
        <f t="shared" si="2"/>
        <v>26</v>
      </c>
      <c r="K31" s="37">
        <v>6093</v>
      </c>
      <c r="L31" s="41">
        <v>926</v>
      </c>
      <c r="N31" s="224">
        <f t="shared" si="3"/>
        <v>-0.84802232069588057</v>
      </c>
      <c r="O31" s="224"/>
    </row>
    <row r="32" spans="1:16" x14ac:dyDescent="0.2">
      <c r="C32" s="43">
        <v>27</v>
      </c>
      <c r="D32" s="37">
        <v>2294</v>
      </c>
      <c r="E32" s="41">
        <v>947</v>
      </c>
      <c r="F32" s="43"/>
      <c r="G32" s="224">
        <f t="shared" si="0"/>
        <v>-0.5871839581517001</v>
      </c>
      <c r="H32" s="224"/>
      <c r="I32" s="224"/>
      <c r="J32" s="261">
        <f t="shared" si="2"/>
        <v>27</v>
      </c>
      <c r="K32" s="37">
        <v>5839</v>
      </c>
      <c r="L32" s="41">
        <v>1222</v>
      </c>
      <c r="N32" s="224">
        <f t="shared" si="3"/>
        <v>-0.79071758862818975</v>
      </c>
      <c r="O32" s="224"/>
    </row>
    <row r="33" spans="1:15" x14ac:dyDescent="0.2">
      <c r="C33" s="43">
        <v>28</v>
      </c>
      <c r="D33" s="37">
        <v>1780</v>
      </c>
      <c r="E33" s="41">
        <v>919</v>
      </c>
      <c r="F33" s="43"/>
      <c r="G33" s="224">
        <f t="shared" si="0"/>
        <v>-0.48370786516853936</v>
      </c>
      <c r="H33" s="224"/>
      <c r="I33" s="224"/>
      <c r="J33" s="261">
        <f t="shared" si="2"/>
        <v>28</v>
      </c>
      <c r="K33" s="37">
        <v>5769</v>
      </c>
      <c r="L33" s="41">
        <v>1274</v>
      </c>
      <c r="N33" s="224">
        <f t="shared" si="3"/>
        <v>-0.77916449991332981</v>
      </c>
      <c r="O33" s="224"/>
    </row>
    <row r="34" spans="1:15" x14ac:dyDescent="0.2">
      <c r="A34" s="35" t="s">
        <v>72</v>
      </c>
      <c r="B34" s="35" t="s">
        <v>72</v>
      </c>
      <c r="C34" s="43">
        <v>29</v>
      </c>
      <c r="D34" s="37">
        <v>1778</v>
      </c>
      <c r="E34" s="41">
        <v>894</v>
      </c>
      <c r="F34" s="43"/>
      <c r="G34" s="224">
        <f t="shared" si="0"/>
        <v>-0.49718785151856015</v>
      </c>
      <c r="H34" s="224"/>
      <c r="I34" s="224"/>
      <c r="J34" s="261">
        <f t="shared" si="2"/>
        <v>29</v>
      </c>
      <c r="K34" s="37">
        <v>5672</v>
      </c>
      <c r="L34" s="41">
        <v>1343</v>
      </c>
      <c r="N34" s="224">
        <f t="shared" si="3"/>
        <v>-0.7632228490832158</v>
      </c>
      <c r="O34" s="224"/>
    </row>
    <row r="35" spans="1:15" x14ac:dyDescent="0.2">
      <c r="C35" s="43">
        <v>30</v>
      </c>
      <c r="D35" s="37">
        <v>1806</v>
      </c>
      <c r="E35" s="41">
        <v>899</v>
      </c>
      <c r="F35" s="43"/>
      <c r="G35" s="224">
        <f t="shared" si="0"/>
        <v>-0.50221483942414169</v>
      </c>
      <c r="H35" s="224"/>
      <c r="I35" s="224"/>
      <c r="J35" s="261">
        <f t="shared" si="2"/>
        <v>30</v>
      </c>
      <c r="K35" s="37">
        <v>5658</v>
      </c>
      <c r="L35" s="41">
        <v>1319</v>
      </c>
      <c r="N35" s="224">
        <f t="shared" si="3"/>
        <v>-0.76687875574407915</v>
      </c>
      <c r="O35" s="224"/>
    </row>
    <row r="36" spans="1:15" x14ac:dyDescent="0.2">
      <c r="C36" s="43">
        <v>31</v>
      </c>
      <c r="D36" s="37">
        <v>1814</v>
      </c>
      <c r="E36" s="41">
        <v>849</v>
      </c>
      <c r="F36" s="43"/>
      <c r="G36" s="224">
        <f t="shared" si="0"/>
        <v>-0.53197353914002199</v>
      </c>
      <c r="H36" s="224"/>
      <c r="I36" s="224"/>
      <c r="J36" s="261">
        <f t="shared" si="2"/>
        <v>31</v>
      </c>
      <c r="K36" s="37">
        <v>5619</v>
      </c>
      <c r="L36" s="41">
        <v>1361</v>
      </c>
      <c r="N36" s="224">
        <f t="shared" si="3"/>
        <v>-0.75778608293290617</v>
      </c>
      <c r="O36" s="224"/>
    </row>
    <row r="37" spans="1:15" x14ac:dyDescent="0.2">
      <c r="C37" s="43">
        <v>32</v>
      </c>
      <c r="D37" s="37">
        <v>1915</v>
      </c>
      <c r="E37" s="38">
        <v>953</v>
      </c>
      <c r="F37" s="43"/>
      <c r="G37" s="224">
        <f t="shared" si="0"/>
        <v>-0.50234986945169713</v>
      </c>
      <c r="H37" s="224"/>
      <c r="I37" s="224"/>
      <c r="J37" s="261">
        <f t="shared" si="2"/>
        <v>32</v>
      </c>
      <c r="K37" s="37">
        <v>5628</v>
      </c>
      <c r="L37" s="38">
        <v>1532</v>
      </c>
      <c r="N37" s="224">
        <f t="shared" si="3"/>
        <v>-0.72778962331201136</v>
      </c>
      <c r="O37" s="224"/>
    </row>
    <row r="38" spans="1:15" x14ac:dyDescent="0.2">
      <c r="A38" s="35" t="s">
        <v>71</v>
      </c>
      <c r="B38" s="35" t="s">
        <v>71</v>
      </c>
      <c r="C38" s="43">
        <v>33</v>
      </c>
      <c r="D38" s="37">
        <v>2320</v>
      </c>
      <c r="E38" s="39">
        <v>961</v>
      </c>
      <c r="F38" s="43"/>
      <c r="G38" s="224">
        <f t="shared" si="0"/>
        <v>-0.58577586206896548</v>
      </c>
      <c r="H38" s="224"/>
      <c r="I38" s="224"/>
      <c r="J38" s="261">
        <f t="shared" si="2"/>
        <v>33</v>
      </c>
      <c r="K38" s="37">
        <v>5782</v>
      </c>
      <c r="L38" s="39">
        <v>1691</v>
      </c>
      <c r="N38" s="224">
        <f t="shared" si="3"/>
        <v>-0.70754064337599454</v>
      </c>
      <c r="O38" s="224"/>
    </row>
    <row r="39" spans="1:15" x14ac:dyDescent="0.2">
      <c r="C39" s="43">
        <v>34</v>
      </c>
      <c r="D39" s="37">
        <v>2609</v>
      </c>
      <c r="E39" s="39">
        <v>1146</v>
      </c>
      <c r="F39" s="43"/>
      <c r="G39" s="224">
        <f t="shared" si="0"/>
        <v>-0.56075124568800305</v>
      </c>
      <c r="H39" s="224"/>
      <c r="I39" s="224"/>
      <c r="J39" s="261">
        <f t="shared" si="2"/>
        <v>34</v>
      </c>
      <c r="K39" s="37">
        <v>5875</v>
      </c>
      <c r="L39" s="39">
        <v>1726</v>
      </c>
      <c r="N39" s="224">
        <f t="shared" si="3"/>
        <v>-0.70621276595744686</v>
      </c>
      <c r="O39" s="224"/>
    </row>
    <row r="40" spans="1:15" x14ac:dyDescent="0.2">
      <c r="C40" s="43">
        <v>35</v>
      </c>
      <c r="D40" s="37">
        <v>2790</v>
      </c>
      <c r="E40" s="40">
        <v>1225</v>
      </c>
      <c r="F40" s="43"/>
      <c r="G40" s="224">
        <f t="shared" si="0"/>
        <v>-0.56093189964157708</v>
      </c>
      <c r="H40" s="224"/>
      <c r="I40" s="224"/>
      <c r="J40" s="261">
        <f t="shared" si="2"/>
        <v>35</v>
      </c>
      <c r="K40" s="37">
        <v>5939</v>
      </c>
      <c r="L40" s="40">
        <v>1703</v>
      </c>
      <c r="N40" s="224">
        <f t="shared" si="3"/>
        <v>-0.71325138912274788</v>
      </c>
      <c r="O40" s="224"/>
    </row>
    <row r="41" spans="1:15" x14ac:dyDescent="0.2">
      <c r="C41" s="43">
        <v>36</v>
      </c>
      <c r="D41" s="37">
        <v>2816</v>
      </c>
      <c r="E41" s="40">
        <v>1201</v>
      </c>
      <c r="F41" s="43"/>
      <c r="G41" s="224">
        <f t="shared" si="0"/>
        <v>-0.57350852272727271</v>
      </c>
      <c r="H41" s="224"/>
      <c r="I41" s="224"/>
      <c r="J41" s="261">
        <f t="shared" si="2"/>
        <v>36</v>
      </c>
      <c r="K41" s="37">
        <v>6010</v>
      </c>
      <c r="L41" s="40">
        <v>1837</v>
      </c>
      <c r="N41" s="224">
        <f t="shared" si="3"/>
        <v>-0.69434276206322798</v>
      </c>
      <c r="O41" s="224"/>
    </row>
    <row r="42" spans="1:15" x14ac:dyDescent="0.2">
      <c r="C42" s="43">
        <v>37</v>
      </c>
      <c r="D42" s="37">
        <v>2925</v>
      </c>
      <c r="E42" s="40">
        <v>1202</v>
      </c>
      <c r="F42" s="43"/>
      <c r="G42" s="224">
        <f t="shared" si="0"/>
        <v>-0.58905982905982901</v>
      </c>
      <c r="H42" s="224"/>
      <c r="I42" s="224"/>
      <c r="J42" s="261">
        <f t="shared" si="2"/>
        <v>37</v>
      </c>
      <c r="K42" s="37">
        <v>6002</v>
      </c>
      <c r="L42" s="40">
        <v>1751</v>
      </c>
      <c r="N42" s="224">
        <f t="shared" si="3"/>
        <v>-0.70826391202932348</v>
      </c>
      <c r="O42" s="224"/>
    </row>
    <row r="43" spans="1:15" x14ac:dyDescent="0.2">
      <c r="A43" s="35" t="s">
        <v>70</v>
      </c>
      <c r="B43" s="35" t="s">
        <v>70</v>
      </c>
      <c r="C43" s="43">
        <v>38</v>
      </c>
      <c r="D43" s="37">
        <v>2885</v>
      </c>
      <c r="E43" s="40">
        <v>1311</v>
      </c>
      <c r="F43" s="43"/>
      <c r="G43" s="224">
        <f t="shared" si="0"/>
        <v>-0.54558058925476605</v>
      </c>
      <c r="H43" s="224"/>
      <c r="I43" s="224"/>
      <c r="J43" s="261">
        <f t="shared" si="2"/>
        <v>38</v>
      </c>
      <c r="K43" s="37">
        <v>6000</v>
      </c>
      <c r="L43" s="40">
        <v>1769</v>
      </c>
      <c r="N43" s="224">
        <f t="shared" si="3"/>
        <v>-0.70516666666666672</v>
      </c>
      <c r="O43" s="224"/>
    </row>
    <row r="44" spans="1:15" x14ac:dyDescent="0.2">
      <c r="C44" s="43">
        <v>39</v>
      </c>
      <c r="D44" s="37">
        <v>2860</v>
      </c>
      <c r="E44" s="40">
        <v>1311</v>
      </c>
      <c r="F44" s="43"/>
      <c r="G44" s="224">
        <f t="shared" si="0"/>
        <v>-0.54160839160839158</v>
      </c>
      <c r="H44" s="224"/>
      <c r="I44" s="224"/>
      <c r="J44" s="261">
        <f t="shared" si="2"/>
        <v>39</v>
      </c>
      <c r="K44" s="37">
        <v>5940</v>
      </c>
      <c r="L44" s="40">
        <v>1777</v>
      </c>
      <c r="N44" s="224">
        <f t="shared" si="3"/>
        <v>-0.70084175084175082</v>
      </c>
      <c r="O44" s="224"/>
    </row>
    <row r="45" spans="1:15" x14ac:dyDescent="0.2">
      <c r="C45" s="43">
        <v>40</v>
      </c>
      <c r="D45" s="37">
        <v>2885</v>
      </c>
      <c r="E45" s="40">
        <v>1282</v>
      </c>
      <c r="F45" s="43"/>
      <c r="G45" s="224">
        <f t="shared" si="0"/>
        <v>-0.55563258232235702</v>
      </c>
      <c r="H45" s="224"/>
      <c r="I45" s="224"/>
      <c r="J45" s="261">
        <f t="shared" si="2"/>
        <v>40</v>
      </c>
      <c r="K45" s="37">
        <v>5813</v>
      </c>
      <c r="L45" s="40">
        <v>1740</v>
      </c>
      <c r="N45" s="224">
        <f t="shared" si="3"/>
        <v>-0.70067091002924475</v>
      </c>
      <c r="O45" s="224"/>
    </row>
    <row r="46" spans="1:15" x14ac:dyDescent="0.2">
      <c r="C46" s="43">
        <v>41</v>
      </c>
      <c r="D46" s="37">
        <v>2840</v>
      </c>
      <c r="E46" s="40">
        <v>1288</v>
      </c>
      <c r="F46" s="43"/>
      <c r="G46" s="224">
        <f t="shared" si="0"/>
        <v>-0.54647887323943656</v>
      </c>
      <c r="H46" s="224"/>
      <c r="I46" s="224"/>
      <c r="J46" s="261">
        <f t="shared" si="2"/>
        <v>41</v>
      </c>
      <c r="K46" s="37">
        <v>5685</v>
      </c>
      <c r="L46" s="40">
        <v>1739</v>
      </c>
      <c r="N46" s="224">
        <f t="shared" si="3"/>
        <v>-0.69410729991204922</v>
      </c>
      <c r="O46" s="224"/>
    </row>
    <row r="47" spans="1:15" x14ac:dyDescent="0.2">
      <c r="A47" s="35" t="s">
        <v>69</v>
      </c>
      <c r="B47" s="35" t="s">
        <v>68</v>
      </c>
      <c r="C47" s="43">
        <v>42</v>
      </c>
      <c r="D47" s="37">
        <v>2838</v>
      </c>
      <c r="E47" s="40">
        <v>1259</v>
      </c>
      <c r="F47" s="43"/>
      <c r="G47" s="224">
        <f t="shared" si="0"/>
        <v>-0.55637773079633546</v>
      </c>
      <c r="H47" s="224"/>
      <c r="I47" s="224"/>
      <c r="J47" s="261">
        <f t="shared" si="2"/>
        <v>42</v>
      </c>
      <c r="K47" s="37">
        <v>5530</v>
      </c>
      <c r="L47" s="40">
        <v>1733</v>
      </c>
      <c r="N47" s="224">
        <f t="shared" si="3"/>
        <v>-0.68661844484629297</v>
      </c>
      <c r="O47" s="224"/>
    </row>
    <row r="48" spans="1:15" x14ac:dyDescent="0.2">
      <c r="C48" s="43">
        <v>43</v>
      </c>
      <c r="D48" s="37">
        <v>2824</v>
      </c>
      <c r="E48" s="40">
        <v>1290</v>
      </c>
      <c r="F48" s="43"/>
      <c r="G48" s="224">
        <f t="shared" si="0"/>
        <v>-0.54320113314447593</v>
      </c>
      <c r="H48" s="224"/>
      <c r="I48" s="224"/>
      <c r="J48" s="261">
        <f t="shared" si="2"/>
        <v>43</v>
      </c>
      <c r="K48" s="37">
        <v>5619</v>
      </c>
      <c r="L48" s="40">
        <v>1766</v>
      </c>
      <c r="N48" s="224">
        <f t="shared" si="3"/>
        <v>-0.68570920092543153</v>
      </c>
      <c r="O48" s="224"/>
    </row>
    <row r="49" spans="1:15" x14ac:dyDescent="0.2">
      <c r="C49" s="43">
        <v>44</v>
      </c>
      <c r="D49" s="37">
        <v>2412</v>
      </c>
      <c r="E49" s="40">
        <v>1273</v>
      </c>
      <c r="F49" s="43"/>
      <c r="G49" s="224">
        <f t="shared" si="0"/>
        <v>-0.47222222222222221</v>
      </c>
      <c r="H49" s="224"/>
      <c r="I49" s="224"/>
      <c r="J49" s="261">
        <f t="shared" si="2"/>
        <v>44</v>
      </c>
      <c r="K49" s="37">
        <v>5085</v>
      </c>
      <c r="L49" s="40">
        <v>1769</v>
      </c>
      <c r="N49" s="224">
        <f t="shared" si="3"/>
        <v>-0.65211406096361846</v>
      </c>
      <c r="O49" s="224"/>
    </row>
    <row r="50" spans="1:15" x14ac:dyDescent="0.2">
      <c r="C50" s="43">
        <v>45</v>
      </c>
      <c r="D50" s="37">
        <v>2630</v>
      </c>
      <c r="E50" s="40">
        <v>1340</v>
      </c>
      <c r="F50" s="43"/>
      <c r="G50" s="224">
        <f t="shared" si="0"/>
        <v>-0.49049429657794674</v>
      </c>
      <c r="H50" s="224"/>
      <c r="I50" s="224"/>
      <c r="J50" s="261">
        <f t="shared" si="2"/>
        <v>45</v>
      </c>
      <c r="K50" s="37">
        <v>4935</v>
      </c>
      <c r="L50" s="40">
        <v>1593</v>
      </c>
      <c r="N50" s="224">
        <f t="shared" si="3"/>
        <v>-0.67720364741641337</v>
      </c>
      <c r="O50" s="224"/>
    </row>
    <row r="51" spans="1:15" x14ac:dyDescent="0.2">
      <c r="A51" s="35" t="s">
        <v>67</v>
      </c>
      <c r="B51" s="35" t="s">
        <v>67</v>
      </c>
      <c r="C51" s="43">
        <v>46</v>
      </c>
      <c r="D51" s="37">
        <v>2665</v>
      </c>
      <c r="E51" s="40">
        <v>1272</v>
      </c>
      <c r="F51" s="43"/>
      <c r="G51" s="224">
        <f t="shared" si="0"/>
        <v>-0.52270168855534704</v>
      </c>
      <c r="H51" s="224"/>
      <c r="I51" s="224"/>
      <c r="J51" s="261">
        <f t="shared" si="2"/>
        <v>46</v>
      </c>
      <c r="K51" s="37">
        <v>4883</v>
      </c>
      <c r="L51" s="40">
        <v>1348</v>
      </c>
      <c r="N51" s="224">
        <f t="shared" si="3"/>
        <v>-0.72394020069629328</v>
      </c>
      <c r="O51" s="224"/>
    </row>
    <row r="52" spans="1:15" x14ac:dyDescent="0.2">
      <c r="C52" s="43">
        <v>47</v>
      </c>
      <c r="D52" s="37">
        <v>2652</v>
      </c>
      <c r="E52" s="40">
        <v>1161</v>
      </c>
      <c r="F52" s="43"/>
      <c r="G52" s="224">
        <f t="shared" si="0"/>
        <v>-0.56221719457013575</v>
      </c>
      <c r="H52" s="224"/>
      <c r="I52" s="224"/>
      <c r="J52" s="261">
        <f t="shared" si="2"/>
        <v>47</v>
      </c>
      <c r="K52" s="37">
        <v>4833</v>
      </c>
      <c r="L52" s="40">
        <v>1252</v>
      </c>
      <c r="N52" s="224">
        <f t="shared" si="3"/>
        <v>-0.74094765156217668</v>
      </c>
      <c r="O52" s="224"/>
    </row>
    <row r="53" spans="1:15" x14ac:dyDescent="0.2">
      <c r="C53" s="43">
        <v>48</v>
      </c>
      <c r="D53" s="37">
        <v>2682</v>
      </c>
      <c r="E53" s="40">
        <v>1102</v>
      </c>
      <c r="F53" s="43"/>
      <c r="G53" s="224">
        <f t="shared" si="0"/>
        <v>-0.5891126025354213</v>
      </c>
      <c r="H53" s="224"/>
      <c r="I53" s="224"/>
      <c r="J53" s="261">
        <f t="shared" si="2"/>
        <v>48</v>
      </c>
      <c r="K53" s="37">
        <v>4815</v>
      </c>
      <c r="L53" s="40">
        <v>1229</v>
      </c>
      <c r="N53" s="224">
        <f t="shared" si="3"/>
        <v>-0.74475597092419521</v>
      </c>
      <c r="O53" s="224"/>
    </row>
    <row r="54" spans="1:15" x14ac:dyDescent="0.2">
      <c r="C54" s="43">
        <v>49</v>
      </c>
      <c r="D54" s="37">
        <v>2603</v>
      </c>
      <c r="E54" s="40">
        <v>948</v>
      </c>
      <c r="F54" s="43"/>
      <c r="G54" s="224">
        <f t="shared" si="0"/>
        <v>-0.63580484056857478</v>
      </c>
      <c r="H54" s="224"/>
      <c r="I54" s="224"/>
      <c r="J54" s="261">
        <f t="shared" si="2"/>
        <v>49</v>
      </c>
      <c r="K54" s="37">
        <v>4875</v>
      </c>
      <c r="L54" s="40">
        <v>1216</v>
      </c>
      <c r="N54" s="224">
        <f t="shared" si="3"/>
        <v>-0.75056410256410255</v>
      </c>
      <c r="O54" s="224"/>
    </row>
    <row r="55" spans="1:15" x14ac:dyDescent="0.2">
      <c r="A55" s="35" t="s">
        <v>66</v>
      </c>
      <c r="B55" s="35" t="s">
        <v>66</v>
      </c>
      <c r="C55" s="43">
        <v>50</v>
      </c>
      <c r="D55" s="37">
        <v>2554</v>
      </c>
      <c r="E55" s="40">
        <v>978</v>
      </c>
      <c r="F55" s="43"/>
      <c r="G55" s="224">
        <f t="shared" si="0"/>
        <v>-0.61707126076742358</v>
      </c>
      <c r="H55" s="224"/>
      <c r="I55" s="224"/>
      <c r="J55" s="261">
        <f t="shared" si="2"/>
        <v>50</v>
      </c>
      <c r="K55" s="37">
        <v>4915</v>
      </c>
      <c r="L55" s="40">
        <v>1371</v>
      </c>
      <c r="N55" s="224">
        <f t="shared" si="3"/>
        <v>-0.72105798575788405</v>
      </c>
      <c r="O55" s="224"/>
    </row>
    <row r="56" spans="1:15" x14ac:dyDescent="0.2">
      <c r="C56" s="43">
        <v>51</v>
      </c>
      <c r="D56" s="37">
        <v>2396</v>
      </c>
      <c r="E56" s="43">
        <v>1031</v>
      </c>
      <c r="F56" s="43"/>
      <c r="G56" s="224">
        <f t="shared" si="0"/>
        <v>-0.56969949916527551</v>
      </c>
      <c r="H56" s="224"/>
      <c r="I56" s="224"/>
      <c r="J56" s="261">
        <f t="shared" si="2"/>
        <v>51</v>
      </c>
      <c r="K56" s="37">
        <v>5009</v>
      </c>
      <c r="L56" s="43">
        <v>1648</v>
      </c>
      <c r="N56" s="224">
        <f t="shared" si="3"/>
        <v>-0.67099221401477338</v>
      </c>
      <c r="O56" s="224"/>
    </row>
    <row r="57" spans="1:15" x14ac:dyDescent="0.2">
      <c r="C57" s="43">
        <v>52</v>
      </c>
      <c r="D57" s="37">
        <v>1159</v>
      </c>
      <c r="E57" s="43">
        <v>734</v>
      </c>
      <c r="F57" s="43"/>
      <c r="G57" s="224">
        <f t="shared" si="0"/>
        <v>-0.36669542709232095</v>
      </c>
      <c r="H57" s="224"/>
      <c r="I57" s="224"/>
      <c r="J57" s="261">
        <f t="shared" si="2"/>
        <v>52</v>
      </c>
      <c r="K57" s="37">
        <v>3628</v>
      </c>
      <c r="L57" s="43">
        <v>1365</v>
      </c>
      <c r="N57" s="224">
        <f t="shared" si="3"/>
        <v>-0.62375964718853361</v>
      </c>
      <c r="O57" s="224"/>
    </row>
    <row r="58" spans="1:15" x14ac:dyDescent="0.2">
      <c r="C58" s="43">
        <v>53</v>
      </c>
      <c r="D58" s="37">
        <v>1231</v>
      </c>
      <c r="E58" s="43">
        <v>686</v>
      </c>
      <c r="F58" s="43"/>
      <c r="G58" s="224">
        <f t="shared" si="0"/>
        <v>-0.44272948822095859</v>
      </c>
      <c r="H58" s="224"/>
      <c r="I58" s="224"/>
      <c r="J58" s="261">
        <f t="shared" si="2"/>
        <v>53</v>
      </c>
      <c r="K58" s="37">
        <v>3987</v>
      </c>
      <c r="L58" s="43">
        <v>1220</v>
      </c>
      <c r="N58" s="224">
        <f t="shared" si="3"/>
        <v>-0.69400551793328313</v>
      </c>
      <c r="O58" s="224"/>
    </row>
    <row r="60" spans="1:15" x14ac:dyDescent="0.2">
      <c r="A60" s="36" t="s">
        <v>193</v>
      </c>
    </row>
    <row r="61" spans="1:15" x14ac:dyDescent="0.2">
      <c r="A61" s="181" t="s">
        <v>194</v>
      </c>
    </row>
  </sheetData>
  <pageMargins left="0.7" right="0.7" top="0.75" bottom="0.75" header="0.3" footer="0.3"/>
  <pageSetup paperSize="9" scale="9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F8264-9346-457F-8191-B79268E1FEA5}">
  <sheetPr>
    <tabColor rgb="FFFFFF00"/>
  </sheetPr>
  <dimension ref="A1:W39"/>
  <sheetViews>
    <sheetView zoomScaleNormal="100" zoomScaleSheetLayoutView="130" workbookViewId="0">
      <pane xSplit="3" ySplit="7" topLeftCell="L23" activePane="bottomRight" state="frozen"/>
      <selection pane="topRight" activeCell="D1" sqref="D1"/>
      <selection pane="bottomLeft" activeCell="A8" sqref="A8"/>
      <selection pane="bottomRight" activeCell="U35" sqref="U35:W35"/>
    </sheetView>
  </sheetViews>
  <sheetFormatPr defaultRowHeight="14.25" x14ac:dyDescent="0.2"/>
  <cols>
    <col min="1" max="1" width="7" style="31" customWidth="1"/>
    <col min="2" max="3" width="9" style="31"/>
    <col min="4" max="5" width="11" style="47" customWidth="1"/>
    <col min="6" max="6" width="11" style="48" customWidth="1"/>
    <col min="7" max="13" width="11" style="47" customWidth="1"/>
    <col min="14" max="15" width="11" style="143" customWidth="1"/>
    <col min="16" max="18" width="11" style="47" customWidth="1"/>
    <col min="21" max="21" width="12.25" customWidth="1"/>
    <col min="22" max="23" width="9.625" bestFit="1" customWidth="1"/>
  </cols>
  <sheetData>
    <row r="1" spans="1:19" s="2" customFormat="1" x14ac:dyDescent="0.2">
      <c r="A1" s="166" t="s">
        <v>256</v>
      </c>
      <c r="B1" s="98"/>
      <c r="C1" s="98"/>
      <c r="D1" s="48"/>
      <c r="E1" s="48"/>
      <c r="F1" s="48"/>
      <c r="G1" s="48"/>
      <c r="H1" s="48"/>
      <c r="I1" s="48"/>
      <c r="J1" s="48"/>
      <c r="K1" s="48"/>
      <c r="L1" s="48"/>
      <c r="M1" s="48"/>
      <c r="N1" s="201"/>
      <c r="O1" s="201"/>
      <c r="P1" s="48"/>
      <c r="Q1" s="48"/>
      <c r="R1" s="48"/>
    </row>
    <row r="2" spans="1:19" s="2" customFormat="1" x14ac:dyDescent="0.2">
      <c r="A2" s="181" t="s">
        <v>257</v>
      </c>
      <c r="B2" s="98"/>
      <c r="C2" s="98"/>
      <c r="D2" s="48"/>
      <c r="E2" s="48"/>
      <c r="F2" s="48"/>
      <c r="G2" s="48"/>
      <c r="H2" s="48"/>
      <c r="I2" s="48"/>
      <c r="J2" s="48"/>
      <c r="K2" s="48"/>
      <c r="L2" s="48"/>
      <c r="M2" s="48"/>
      <c r="N2" s="201"/>
      <c r="O2" s="201"/>
      <c r="P2" s="48"/>
      <c r="Q2" s="48"/>
      <c r="R2" s="48"/>
    </row>
    <row r="4" spans="1:19" s="1" customFormat="1" ht="15" x14ac:dyDescent="0.25">
      <c r="A4" s="29"/>
      <c r="B4" s="29"/>
      <c r="C4" s="29"/>
      <c r="D4" s="45" t="s">
        <v>87</v>
      </c>
      <c r="E4" s="45"/>
      <c r="F4" s="46"/>
      <c r="G4" s="45"/>
      <c r="H4" s="45"/>
      <c r="I4" s="45"/>
      <c r="J4" s="45"/>
      <c r="K4" s="45"/>
      <c r="L4" s="53"/>
      <c r="M4" s="53"/>
      <c r="N4" s="53"/>
      <c r="O4" s="53"/>
      <c r="P4" s="53" t="s">
        <v>88</v>
      </c>
      <c r="Q4" s="53"/>
      <c r="R4" s="53" t="s">
        <v>89</v>
      </c>
      <c r="S4" s="55"/>
    </row>
    <row r="5" spans="1:19" s="1" customFormat="1" ht="15" x14ac:dyDescent="0.25">
      <c r="A5" s="29"/>
      <c r="B5" s="29"/>
      <c r="C5" s="29"/>
      <c r="D5" s="53" t="s">
        <v>77</v>
      </c>
      <c r="E5" s="53"/>
      <c r="F5" s="54"/>
      <c r="G5" s="53" t="s">
        <v>90</v>
      </c>
      <c r="H5" s="53"/>
      <c r="I5" s="53"/>
      <c r="J5" s="53" t="s">
        <v>91</v>
      </c>
      <c r="K5" s="45"/>
      <c r="L5" s="45"/>
      <c r="M5" s="45"/>
      <c r="N5" s="53"/>
      <c r="O5" s="53"/>
      <c r="P5" s="45"/>
      <c r="Q5" s="45"/>
      <c r="R5" s="45"/>
    </row>
    <row r="6" spans="1:19" x14ac:dyDescent="0.2">
      <c r="D6" s="47" t="s">
        <v>82</v>
      </c>
      <c r="E6" s="47" t="s">
        <v>83</v>
      </c>
      <c r="F6" s="48" t="s">
        <v>78</v>
      </c>
      <c r="G6" s="47" t="s">
        <v>79</v>
      </c>
      <c r="H6" s="47" t="s">
        <v>80</v>
      </c>
      <c r="I6" s="47" t="s">
        <v>78</v>
      </c>
      <c r="J6" s="47" t="s">
        <v>79</v>
      </c>
      <c r="K6" s="47" t="s">
        <v>80</v>
      </c>
      <c r="L6" s="47" t="s">
        <v>78</v>
      </c>
      <c r="P6" s="47" t="s">
        <v>79</v>
      </c>
      <c r="Q6" s="47" t="s">
        <v>80</v>
      </c>
    </row>
    <row r="7" spans="1:19" x14ac:dyDescent="0.2">
      <c r="D7" s="49" t="s">
        <v>84</v>
      </c>
      <c r="E7" s="49" t="s">
        <v>85</v>
      </c>
      <c r="F7" s="50" t="s">
        <v>86</v>
      </c>
      <c r="G7" s="49" t="s">
        <v>84</v>
      </c>
      <c r="H7" s="49" t="s">
        <v>85</v>
      </c>
      <c r="I7" s="49" t="s">
        <v>86</v>
      </c>
      <c r="J7" s="49" t="s">
        <v>84</v>
      </c>
      <c r="K7" s="49" t="s">
        <v>85</v>
      </c>
      <c r="L7" s="49" t="s">
        <v>86</v>
      </c>
      <c r="M7" s="49"/>
      <c r="N7" s="184"/>
      <c r="O7" s="184"/>
      <c r="P7" s="49" t="s">
        <v>84</v>
      </c>
      <c r="Q7" s="49" t="s">
        <v>85</v>
      </c>
      <c r="R7" s="49"/>
    </row>
    <row r="8" spans="1:19" x14ac:dyDescent="0.2">
      <c r="A8" s="251">
        <v>2019</v>
      </c>
      <c r="B8" s="31" t="s">
        <v>42</v>
      </c>
      <c r="C8" s="143" t="s">
        <v>44</v>
      </c>
      <c r="D8" s="51">
        <v>918285</v>
      </c>
      <c r="E8" s="51">
        <v>802082</v>
      </c>
      <c r="F8" s="52">
        <v>1720367</v>
      </c>
      <c r="G8" s="51">
        <v>178888</v>
      </c>
      <c r="H8" s="51">
        <v>155588</v>
      </c>
      <c r="I8" s="51">
        <v>334476</v>
      </c>
      <c r="J8" s="51">
        <v>1097173</v>
      </c>
      <c r="K8" s="51">
        <v>957670</v>
      </c>
      <c r="L8" s="51">
        <v>2054843</v>
      </c>
      <c r="M8" s="206">
        <f>A8</f>
        <v>2019</v>
      </c>
      <c r="N8" s="143" t="s">
        <v>42</v>
      </c>
      <c r="O8" s="143" t="s">
        <v>44</v>
      </c>
      <c r="Q8" s="51">
        <v>543168</v>
      </c>
      <c r="R8" s="51">
        <v>2598011</v>
      </c>
    </row>
    <row r="9" spans="1:19" x14ac:dyDescent="0.2">
      <c r="A9" s="251">
        <v>2019</v>
      </c>
      <c r="B9" s="31" t="s">
        <v>43</v>
      </c>
      <c r="C9" s="143" t="s">
        <v>45</v>
      </c>
      <c r="D9" s="51">
        <v>825764</v>
      </c>
      <c r="E9" s="51">
        <v>866682</v>
      </c>
      <c r="F9" s="52">
        <v>1692446</v>
      </c>
      <c r="G9" s="51">
        <v>141422</v>
      </c>
      <c r="H9" s="51">
        <v>149159</v>
      </c>
      <c r="I9" s="51">
        <v>290581</v>
      </c>
      <c r="J9" s="51">
        <v>967186</v>
      </c>
      <c r="K9" s="51">
        <v>1015841</v>
      </c>
      <c r="L9" s="51">
        <v>1983027</v>
      </c>
      <c r="M9" s="206">
        <f t="shared" ref="M9:M32" si="0">A9</f>
        <v>2019</v>
      </c>
      <c r="N9" s="143" t="s">
        <v>43</v>
      </c>
      <c r="O9" s="143" t="s">
        <v>45</v>
      </c>
      <c r="Q9" s="51">
        <v>561082</v>
      </c>
      <c r="R9" s="51">
        <v>2544109</v>
      </c>
    </row>
    <row r="10" spans="1:19" x14ac:dyDescent="0.2">
      <c r="A10" s="251">
        <v>2019</v>
      </c>
      <c r="B10" s="31" t="s">
        <v>14</v>
      </c>
      <c r="C10" s="143" t="s">
        <v>21</v>
      </c>
      <c r="D10" s="51">
        <v>1029725</v>
      </c>
      <c r="E10" s="51">
        <v>987914</v>
      </c>
      <c r="F10" s="52">
        <v>2017639</v>
      </c>
      <c r="G10" s="51">
        <v>165403</v>
      </c>
      <c r="H10" s="51">
        <v>138459</v>
      </c>
      <c r="I10" s="51">
        <v>303862</v>
      </c>
      <c r="J10" s="51">
        <v>1195128</v>
      </c>
      <c r="K10" s="51">
        <v>1126373</v>
      </c>
      <c r="L10" s="51">
        <v>2321501</v>
      </c>
      <c r="M10" s="206">
        <f t="shared" si="0"/>
        <v>2019</v>
      </c>
      <c r="N10" s="143" t="s">
        <v>14</v>
      </c>
      <c r="O10" s="143" t="s">
        <v>21</v>
      </c>
      <c r="Q10" s="51">
        <v>646618</v>
      </c>
      <c r="R10" s="51">
        <v>2968119</v>
      </c>
    </row>
    <row r="11" spans="1:19" x14ac:dyDescent="0.2">
      <c r="A11" s="251">
        <v>2019</v>
      </c>
      <c r="B11" s="31" t="s">
        <v>15</v>
      </c>
      <c r="C11" s="143" t="s">
        <v>15</v>
      </c>
      <c r="D11" s="51">
        <v>1131789</v>
      </c>
      <c r="E11" s="51">
        <v>1140688</v>
      </c>
      <c r="F11" s="52">
        <v>2272477</v>
      </c>
      <c r="G11" s="51">
        <v>130270</v>
      </c>
      <c r="H11" s="51">
        <v>119210</v>
      </c>
      <c r="I11" s="51">
        <v>249480</v>
      </c>
      <c r="J11" s="51">
        <v>1262059</v>
      </c>
      <c r="K11" s="51">
        <v>1259898</v>
      </c>
      <c r="L11" s="51">
        <v>2521957</v>
      </c>
      <c r="M11" s="206">
        <f t="shared" si="0"/>
        <v>2019</v>
      </c>
      <c r="N11" s="143" t="s">
        <v>15</v>
      </c>
      <c r="O11" s="143" t="s">
        <v>15</v>
      </c>
      <c r="Q11" s="51">
        <v>568812</v>
      </c>
      <c r="R11" s="51">
        <v>3090769</v>
      </c>
    </row>
    <row r="12" spans="1:19" x14ac:dyDescent="0.2">
      <c r="A12" s="251">
        <v>2019</v>
      </c>
      <c r="B12" s="31" t="s">
        <v>16</v>
      </c>
      <c r="C12" s="143" t="s">
        <v>22</v>
      </c>
      <c r="D12" s="51">
        <v>1260013</v>
      </c>
      <c r="E12" s="51">
        <v>1272530</v>
      </c>
      <c r="F12" s="52">
        <v>2532543</v>
      </c>
      <c r="G12" s="51">
        <v>132130</v>
      </c>
      <c r="H12" s="51">
        <v>117630</v>
      </c>
      <c r="I12" s="51">
        <v>249760</v>
      </c>
      <c r="J12" s="51">
        <v>1392143</v>
      </c>
      <c r="K12" s="51">
        <v>1390160</v>
      </c>
      <c r="L12" s="51">
        <v>2782303</v>
      </c>
      <c r="M12" s="206">
        <f t="shared" si="0"/>
        <v>2019</v>
      </c>
      <c r="N12" s="143" t="s">
        <v>16</v>
      </c>
      <c r="O12" s="143" t="s">
        <v>22</v>
      </c>
      <c r="Q12" s="51">
        <v>651794</v>
      </c>
      <c r="R12" s="51">
        <v>3434097</v>
      </c>
    </row>
    <row r="13" spans="1:19" x14ac:dyDescent="0.2">
      <c r="A13" s="251">
        <v>2019</v>
      </c>
      <c r="B13" s="31" t="s">
        <v>17</v>
      </c>
      <c r="C13" s="143" t="s">
        <v>23</v>
      </c>
      <c r="D13" s="51">
        <v>1354321</v>
      </c>
      <c r="E13" s="51">
        <v>1445175</v>
      </c>
      <c r="F13" s="52">
        <v>2799496</v>
      </c>
      <c r="G13" s="51">
        <v>151076</v>
      </c>
      <c r="H13" s="51">
        <v>179664</v>
      </c>
      <c r="I13" s="51">
        <v>330740</v>
      </c>
      <c r="J13" s="51">
        <v>1505397</v>
      </c>
      <c r="K13" s="51">
        <v>1624839</v>
      </c>
      <c r="L13" s="51">
        <v>3130236</v>
      </c>
      <c r="M13" s="206">
        <f t="shared" si="0"/>
        <v>2019</v>
      </c>
      <c r="N13" s="143" t="s">
        <v>17</v>
      </c>
      <c r="O13" s="143" t="s">
        <v>23</v>
      </c>
      <c r="Q13" s="51">
        <v>581626</v>
      </c>
      <c r="R13" s="51">
        <v>3711862</v>
      </c>
    </row>
    <row r="14" spans="1:19" x14ac:dyDescent="0.2">
      <c r="A14" s="251">
        <v>2019</v>
      </c>
      <c r="B14" s="31" t="s">
        <v>18</v>
      </c>
      <c r="C14" s="143" t="s">
        <v>24</v>
      </c>
      <c r="D14" s="51">
        <v>1450818</v>
      </c>
      <c r="E14" s="51">
        <v>1444575</v>
      </c>
      <c r="F14" s="52">
        <v>2895393</v>
      </c>
      <c r="G14" s="51">
        <v>183580</v>
      </c>
      <c r="H14" s="51">
        <v>194621</v>
      </c>
      <c r="I14" s="51">
        <v>378201</v>
      </c>
      <c r="J14" s="51">
        <v>1634398</v>
      </c>
      <c r="K14" s="51">
        <v>1639196</v>
      </c>
      <c r="L14" s="51">
        <v>3273594</v>
      </c>
      <c r="M14" s="206">
        <f t="shared" si="0"/>
        <v>2019</v>
      </c>
      <c r="N14" s="143" t="s">
        <v>18</v>
      </c>
      <c r="O14" s="143" t="s">
        <v>24</v>
      </c>
      <c r="Q14" s="51">
        <v>463127</v>
      </c>
      <c r="R14" s="51">
        <v>3736721</v>
      </c>
    </row>
    <row r="15" spans="1:19" x14ac:dyDescent="0.2">
      <c r="A15" s="251">
        <v>2019</v>
      </c>
      <c r="B15" s="31" t="s">
        <v>19</v>
      </c>
      <c r="C15" s="143" t="s">
        <v>25</v>
      </c>
      <c r="D15" s="51">
        <v>1425309</v>
      </c>
      <c r="E15" s="51">
        <v>1297113</v>
      </c>
      <c r="F15" s="52">
        <v>2722422</v>
      </c>
      <c r="G15" s="51">
        <v>192561</v>
      </c>
      <c r="H15" s="51">
        <v>149751</v>
      </c>
      <c r="I15" s="51">
        <v>342312</v>
      </c>
      <c r="J15" s="51">
        <v>1617870</v>
      </c>
      <c r="K15" s="51">
        <v>1446864</v>
      </c>
      <c r="L15" s="51">
        <v>3064734</v>
      </c>
      <c r="M15" s="206">
        <f t="shared" si="0"/>
        <v>2019</v>
      </c>
      <c r="N15" s="143" t="s">
        <v>19</v>
      </c>
      <c r="O15" s="143" t="s">
        <v>25</v>
      </c>
      <c r="Q15" s="51">
        <v>546391</v>
      </c>
      <c r="R15" s="51">
        <v>3611125</v>
      </c>
    </row>
    <row r="16" spans="1:19" x14ac:dyDescent="0.2">
      <c r="A16" s="251">
        <v>2019</v>
      </c>
      <c r="B16" s="31" t="s">
        <v>20</v>
      </c>
      <c r="C16" s="143" t="s">
        <v>20</v>
      </c>
      <c r="D16" s="51">
        <v>1282452</v>
      </c>
      <c r="E16" s="51">
        <v>1310307</v>
      </c>
      <c r="F16" s="52">
        <v>2592759</v>
      </c>
      <c r="G16" s="51">
        <v>137495</v>
      </c>
      <c r="H16" s="51">
        <v>138180</v>
      </c>
      <c r="I16" s="51">
        <v>275675</v>
      </c>
      <c r="J16" s="51">
        <v>1419947</v>
      </c>
      <c r="K16" s="51">
        <v>1448487</v>
      </c>
      <c r="L16" s="51">
        <v>2868434</v>
      </c>
      <c r="M16" s="206">
        <f t="shared" si="0"/>
        <v>2019</v>
      </c>
      <c r="N16" s="143" t="s">
        <v>20</v>
      </c>
      <c r="O16" s="143" t="s">
        <v>20</v>
      </c>
      <c r="Q16" s="51">
        <v>635656</v>
      </c>
      <c r="R16" s="51">
        <v>3504090</v>
      </c>
    </row>
    <row r="17" spans="1:23" x14ac:dyDescent="0.2">
      <c r="A17" s="251">
        <v>2019</v>
      </c>
      <c r="B17" s="31" t="s">
        <v>26</v>
      </c>
      <c r="C17" s="143" t="s">
        <v>27</v>
      </c>
      <c r="D17" s="51">
        <v>1177196</v>
      </c>
      <c r="E17" s="51">
        <v>1208861</v>
      </c>
      <c r="F17" s="52">
        <v>2386057</v>
      </c>
      <c r="G17" s="51">
        <v>124191</v>
      </c>
      <c r="H17" s="51">
        <v>151897</v>
      </c>
      <c r="I17" s="51">
        <v>276088</v>
      </c>
      <c r="J17" s="51">
        <v>1301387</v>
      </c>
      <c r="K17" s="51">
        <v>1360758</v>
      </c>
      <c r="L17" s="51">
        <v>2662145</v>
      </c>
      <c r="M17" s="206">
        <f t="shared" si="0"/>
        <v>2019</v>
      </c>
      <c r="N17" s="143" t="s">
        <v>26</v>
      </c>
      <c r="O17" s="143" t="s">
        <v>27</v>
      </c>
      <c r="Q17" s="51">
        <v>652476</v>
      </c>
      <c r="R17" s="51">
        <v>3314621</v>
      </c>
      <c r="U17" s="251" t="s">
        <v>259</v>
      </c>
    </row>
    <row r="18" spans="1:23" x14ac:dyDescent="0.2">
      <c r="A18" s="251">
        <v>2019</v>
      </c>
      <c r="B18" s="31" t="s">
        <v>28</v>
      </c>
      <c r="C18" s="143" t="s">
        <v>28</v>
      </c>
      <c r="D18" s="51">
        <v>984314</v>
      </c>
      <c r="E18" s="51">
        <v>898314</v>
      </c>
      <c r="F18" s="52">
        <v>1882628</v>
      </c>
      <c r="G18" s="51">
        <v>125369</v>
      </c>
      <c r="H18" s="51">
        <v>117631</v>
      </c>
      <c r="I18" s="51">
        <v>243000</v>
      </c>
      <c r="J18" s="51">
        <v>1109683</v>
      </c>
      <c r="K18" s="51">
        <v>1015945</v>
      </c>
      <c r="L18" s="51">
        <v>2125628</v>
      </c>
      <c r="M18" s="206">
        <f t="shared" si="0"/>
        <v>2019</v>
      </c>
      <c r="N18" s="143" t="s">
        <v>28</v>
      </c>
      <c r="O18" s="143" t="s">
        <v>28</v>
      </c>
      <c r="Q18" s="51">
        <v>609603</v>
      </c>
      <c r="R18" s="51">
        <v>2735231</v>
      </c>
      <c r="U18" s="251" t="s">
        <v>258</v>
      </c>
    </row>
    <row r="19" spans="1:23" x14ac:dyDescent="0.2">
      <c r="A19" s="251">
        <v>2019</v>
      </c>
      <c r="B19" s="31" t="s">
        <v>29</v>
      </c>
      <c r="C19" s="143" t="s">
        <v>29</v>
      </c>
      <c r="D19" s="51">
        <v>870012</v>
      </c>
      <c r="E19" s="51">
        <v>978703</v>
      </c>
      <c r="F19" s="52">
        <v>1848715</v>
      </c>
      <c r="G19" s="51">
        <v>129451</v>
      </c>
      <c r="H19" s="51">
        <v>180027</v>
      </c>
      <c r="I19" s="51">
        <v>309478</v>
      </c>
      <c r="J19" s="51">
        <v>999463</v>
      </c>
      <c r="K19" s="51">
        <v>1158730</v>
      </c>
      <c r="L19" s="51">
        <v>2158193</v>
      </c>
      <c r="M19" s="206">
        <f t="shared" si="0"/>
        <v>2019</v>
      </c>
      <c r="N19" s="143" t="s">
        <v>29</v>
      </c>
      <c r="O19" s="143" t="s">
        <v>29</v>
      </c>
      <c r="Q19" s="51">
        <v>513976</v>
      </c>
      <c r="R19" s="51">
        <v>2672169</v>
      </c>
      <c r="V19" s="53" t="s">
        <v>81</v>
      </c>
      <c r="W19" s="251" t="s">
        <v>76</v>
      </c>
    </row>
    <row r="20" spans="1:23" x14ac:dyDescent="0.2">
      <c r="A20" s="251">
        <v>2020</v>
      </c>
      <c r="B20" s="31" t="s">
        <v>42</v>
      </c>
      <c r="C20" s="143" t="s">
        <v>44</v>
      </c>
      <c r="D20" s="51">
        <v>909218</v>
      </c>
      <c r="E20" s="51">
        <v>793180</v>
      </c>
      <c r="F20" s="52">
        <v>1702398</v>
      </c>
      <c r="G20" s="51">
        <v>171665</v>
      </c>
      <c r="H20" s="51">
        <v>147901</v>
      </c>
      <c r="I20" s="51">
        <v>319566</v>
      </c>
      <c r="J20" s="51">
        <v>1080883</v>
      </c>
      <c r="K20" s="51">
        <v>941081</v>
      </c>
      <c r="L20" s="51">
        <v>2021964</v>
      </c>
      <c r="M20" s="206">
        <f t="shared" si="0"/>
        <v>2020</v>
      </c>
      <c r="N20" s="143" t="s">
        <v>42</v>
      </c>
      <c r="O20" s="143" t="s">
        <v>44</v>
      </c>
      <c r="P20" s="51"/>
      <c r="Q20" s="51">
        <v>483734</v>
      </c>
      <c r="R20" s="51">
        <v>2505698</v>
      </c>
      <c r="T20" s="143">
        <v>2020</v>
      </c>
      <c r="U20" s="58" t="s">
        <v>92</v>
      </c>
      <c r="V20" s="60">
        <f>100*(Q20/Q8-1)</f>
        <v>-10.942102627548012</v>
      </c>
      <c r="W20" s="60">
        <f>100*(L20/L8-1)</f>
        <v>-1.60007358226395</v>
      </c>
    </row>
    <row r="21" spans="1:23" x14ac:dyDescent="0.2">
      <c r="A21" s="251">
        <v>2020</v>
      </c>
      <c r="B21" s="31" t="s">
        <v>43</v>
      </c>
      <c r="C21" s="143" t="s">
        <v>45</v>
      </c>
      <c r="D21" s="51">
        <v>828628</v>
      </c>
      <c r="E21" s="51">
        <v>850937</v>
      </c>
      <c r="F21" s="52">
        <v>1679565</v>
      </c>
      <c r="G21" s="51">
        <v>137013</v>
      </c>
      <c r="H21" s="51">
        <v>136448</v>
      </c>
      <c r="I21" s="51">
        <v>273461</v>
      </c>
      <c r="J21" s="51">
        <v>965641</v>
      </c>
      <c r="K21" s="51">
        <v>987385</v>
      </c>
      <c r="L21" s="51">
        <v>1953026</v>
      </c>
      <c r="M21" s="206">
        <f t="shared" si="0"/>
        <v>2020</v>
      </c>
      <c r="N21" s="143" t="s">
        <v>43</v>
      </c>
      <c r="O21" s="143" t="s">
        <v>45</v>
      </c>
      <c r="P21" s="51"/>
      <c r="Q21" s="51">
        <v>500738</v>
      </c>
      <c r="R21" s="51">
        <v>2453764</v>
      </c>
      <c r="T21" s="143">
        <v>2020</v>
      </c>
      <c r="U21" s="58" t="s">
        <v>93</v>
      </c>
      <c r="V21" s="60">
        <f t="shared" ref="V21:V31" si="1">100*(Q21/Q9-1)</f>
        <v>-10.754934216389046</v>
      </c>
      <c r="W21" s="60">
        <f t="shared" ref="W21:W31" si="2">100*(L21/L9-1)</f>
        <v>-1.5128891336325778</v>
      </c>
    </row>
    <row r="22" spans="1:23" x14ac:dyDescent="0.2">
      <c r="A22" s="251">
        <v>2020</v>
      </c>
      <c r="B22" s="31" t="s">
        <v>14</v>
      </c>
      <c r="C22" s="143" t="s">
        <v>21</v>
      </c>
      <c r="D22" s="51">
        <v>437139</v>
      </c>
      <c r="E22" s="51">
        <v>346056</v>
      </c>
      <c r="F22" s="52">
        <v>783195</v>
      </c>
      <c r="G22" s="51">
        <v>101640</v>
      </c>
      <c r="H22" s="51">
        <v>46503</v>
      </c>
      <c r="I22" s="51">
        <v>148143</v>
      </c>
      <c r="J22" s="51">
        <v>538779</v>
      </c>
      <c r="K22" s="51">
        <v>392559</v>
      </c>
      <c r="L22" s="51">
        <v>931338</v>
      </c>
      <c r="M22" s="206">
        <f t="shared" si="0"/>
        <v>2020</v>
      </c>
      <c r="N22" s="143" t="s">
        <v>14</v>
      </c>
      <c r="O22" s="143" t="s">
        <v>21</v>
      </c>
      <c r="P22" s="51"/>
      <c r="Q22" s="51">
        <v>269112</v>
      </c>
      <c r="R22" s="51">
        <v>1200450</v>
      </c>
      <c r="T22" s="143">
        <v>2020</v>
      </c>
      <c r="U22" s="59" t="s">
        <v>75</v>
      </c>
      <c r="V22" s="60">
        <f t="shared" si="1"/>
        <v>-58.381610162414276</v>
      </c>
      <c r="W22" s="60">
        <f t="shared" si="2"/>
        <v>-59.882076294604225</v>
      </c>
    </row>
    <row r="23" spans="1:23" x14ac:dyDescent="0.2">
      <c r="A23" s="251">
        <v>2020</v>
      </c>
      <c r="B23" s="31" t="s">
        <v>15</v>
      </c>
      <c r="C23" s="143" t="s">
        <v>15</v>
      </c>
      <c r="D23" s="51">
        <v>19842</v>
      </c>
      <c r="E23" s="51">
        <v>13356</v>
      </c>
      <c r="F23" s="52">
        <v>33198</v>
      </c>
      <c r="G23" s="51">
        <v>5722</v>
      </c>
      <c r="H23" s="51">
        <v>1100</v>
      </c>
      <c r="I23" s="51">
        <v>6822</v>
      </c>
      <c r="J23" s="51">
        <v>25564</v>
      </c>
      <c r="K23" s="51">
        <v>14456</v>
      </c>
      <c r="L23" s="51">
        <v>40020</v>
      </c>
      <c r="M23" s="206">
        <f t="shared" si="0"/>
        <v>2020</v>
      </c>
      <c r="N23" s="143" t="s">
        <v>15</v>
      </c>
      <c r="O23" s="143" t="s">
        <v>15</v>
      </c>
      <c r="P23" s="51"/>
      <c r="Q23" s="51">
        <v>13622</v>
      </c>
      <c r="R23" s="51">
        <v>53642</v>
      </c>
      <c r="T23" s="143">
        <v>2020</v>
      </c>
      <c r="U23" s="59" t="s">
        <v>74</v>
      </c>
      <c r="V23" s="60">
        <f t="shared" si="1"/>
        <v>-97.605184138168681</v>
      </c>
      <c r="W23" s="60">
        <f t="shared" si="2"/>
        <v>-98.413137099482668</v>
      </c>
    </row>
    <row r="24" spans="1:23" x14ac:dyDescent="0.2">
      <c r="A24" s="251">
        <v>2020</v>
      </c>
      <c r="B24" s="31" t="s">
        <v>16</v>
      </c>
      <c r="C24" s="143" t="s">
        <v>22</v>
      </c>
      <c r="D24" s="51">
        <v>29034</v>
      </c>
      <c r="E24" s="51">
        <v>23550</v>
      </c>
      <c r="F24" s="52">
        <v>52584</v>
      </c>
      <c r="G24" s="51">
        <v>1666</v>
      </c>
      <c r="H24" s="51">
        <v>1874</v>
      </c>
      <c r="I24" s="51">
        <v>3540</v>
      </c>
      <c r="J24" s="51">
        <v>30700</v>
      </c>
      <c r="K24" s="51">
        <v>25424</v>
      </c>
      <c r="L24" s="51">
        <v>56124</v>
      </c>
      <c r="M24" s="206">
        <f t="shared" si="0"/>
        <v>2020</v>
      </c>
      <c r="N24" s="143" t="s">
        <v>16</v>
      </c>
      <c r="O24" s="143" t="s">
        <v>22</v>
      </c>
      <c r="P24" s="51"/>
      <c r="Q24" s="51">
        <v>14479</v>
      </c>
      <c r="R24" s="51">
        <v>70603</v>
      </c>
      <c r="T24" s="143">
        <v>2020</v>
      </c>
      <c r="U24" s="59" t="s">
        <v>16</v>
      </c>
      <c r="V24" s="60">
        <f t="shared" si="1"/>
        <v>-97.778592622822543</v>
      </c>
      <c r="W24" s="60">
        <f t="shared" si="2"/>
        <v>-97.98282214410149</v>
      </c>
    </row>
    <row r="25" spans="1:23" x14ac:dyDescent="0.2">
      <c r="A25" s="251">
        <v>2020</v>
      </c>
      <c r="B25" s="31" t="s">
        <v>17</v>
      </c>
      <c r="C25" s="143" t="s">
        <v>23</v>
      </c>
      <c r="D25" s="51">
        <v>50199</v>
      </c>
      <c r="E25" s="51">
        <v>56863</v>
      </c>
      <c r="F25" s="52">
        <v>107062</v>
      </c>
      <c r="G25" s="51">
        <v>3815</v>
      </c>
      <c r="H25" s="51">
        <v>5095</v>
      </c>
      <c r="I25" s="51">
        <v>8910</v>
      </c>
      <c r="J25" s="51">
        <v>54014</v>
      </c>
      <c r="K25" s="51">
        <v>61958</v>
      </c>
      <c r="L25" s="51">
        <v>115972</v>
      </c>
      <c r="M25" s="206">
        <f t="shared" si="0"/>
        <v>2020</v>
      </c>
      <c r="N25" s="143" t="s">
        <v>17</v>
      </c>
      <c r="O25" s="143" t="s">
        <v>23</v>
      </c>
      <c r="P25" s="51"/>
      <c r="Q25" s="51">
        <v>38712</v>
      </c>
      <c r="R25" s="51">
        <v>154684</v>
      </c>
      <c r="T25" s="143">
        <v>2020</v>
      </c>
      <c r="U25" s="59" t="s">
        <v>73</v>
      </c>
      <c r="V25" s="60">
        <f t="shared" si="1"/>
        <v>-93.344176498299589</v>
      </c>
      <c r="W25" s="60">
        <f t="shared" si="2"/>
        <v>-96.295103627969269</v>
      </c>
    </row>
    <row r="26" spans="1:23" x14ac:dyDescent="0.2">
      <c r="A26" s="251">
        <v>2020</v>
      </c>
      <c r="B26" s="31" t="s">
        <v>18</v>
      </c>
      <c r="C26" s="143" t="s">
        <v>24</v>
      </c>
      <c r="D26" s="51">
        <v>134373</v>
      </c>
      <c r="E26" s="51">
        <v>178464</v>
      </c>
      <c r="F26" s="52">
        <v>312837</v>
      </c>
      <c r="G26" s="51">
        <v>12011</v>
      </c>
      <c r="H26" s="51">
        <v>15582</v>
      </c>
      <c r="I26" s="51">
        <v>27593</v>
      </c>
      <c r="J26" s="51">
        <v>146384</v>
      </c>
      <c r="K26" s="51">
        <v>194046</v>
      </c>
      <c r="L26" s="51">
        <v>340430</v>
      </c>
      <c r="M26" s="206">
        <f t="shared" si="0"/>
        <v>2020</v>
      </c>
      <c r="N26" s="143" t="s">
        <v>18</v>
      </c>
      <c r="O26" s="143" t="s">
        <v>24</v>
      </c>
      <c r="P26" s="51"/>
      <c r="Q26" s="51">
        <v>96064</v>
      </c>
      <c r="R26" s="51">
        <v>436494</v>
      </c>
      <c r="T26" s="143">
        <v>2020</v>
      </c>
      <c r="U26" s="59" t="s">
        <v>72</v>
      </c>
      <c r="V26" s="60">
        <f t="shared" si="1"/>
        <v>-79.257525473574205</v>
      </c>
      <c r="W26" s="60">
        <f t="shared" si="2"/>
        <v>-89.600726296541353</v>
      </c>
    </row>
    <row r="27" spans="1:23" x14ac:dyDescent="0.2">
      <c r="A27" s="251">
        <v>2020</v>
      </c>
      <c r="B27" s="31" t="s">
        <v>19</v>
      </c>
      <c r="C27" s="143" t="s">
        <v>25</v>
      </c>
      <c r="D27" s="51">
        <v>241067</v>
      </c>
      <c r="E27" s="51">
        <v>192902</v>
      </c>
      <c r="F27" s="52">
        <v>433969</v>
      </c>
      <c r="G27" s="51">
        <v>21360</v>
      </c>
      <c r="H27" s="51">
        <v>16879</v>
      </c>
      <c r="I27" s="51">
        <v>38239</v>
      </c>
      <c r="J27" s="51">
        <v>262427</v>
      </c>
      <c r="K27" s="51">
        <v>209781</v>
      </c>
      <c r="L27" s="51">
        <v>472208</v>
      </c>
      <c r="M27" s="206">
        <f t="shared" si="0"/>
        <v>2020</v>
      </c>
      <c r="N27" s="143" t="s">
        <v>19</v>
      </c>
      <c r="O27" s="143" t="s">
        <v>25</v>
      </c>
      <c r="P27" s="51"/>
      <c r="Q27" s="51">
        <v>125054</v>
      </c>
      <c r="R27" s="51">
        <v>597262</v>
      </c>
      <c r="T27" s="143">
        <v>2020</v>
      </c>
      <c r="U27" s="59" t="s">
        <v>71</v>
      </c>
      <c r="V27" s="60">
        <f t="shared" si="1"/>
        <v>-77.112726966586195</v>
      </c>
      <c r="W27" s="60">
        <f t="shared" si="2"/>
        <v>-84.592202781709602</v>
      </c>
    </row>
    <row r="28" spans="1:23" x14ac:dyDescent="0.2">
      <c r="A28" s="251">
        <v>2020</v>
      </c>
      <c r="B28" s="31" t="s">
        <v>20</v>
      </c>
      <c r="C28" s="143" t="s">
        <v>20</v>
      </c>
      <c r="D28" s="51">
        <v>192564</v>
      </c>
      <c r="E28" s="51">
        <v>194502</v>
      </c>
      <c r="F28" s="52">
        <v>387066</v>
      </c>
      <c r="G28" s="51">
        <v>16741</v>
      </c>
      <c r="H28" s="51">
        <v>16498</v>
      </c>
      <c r="I28" s="51">
        <v>33239</v>
      </c>
      <c r="J28" s="51">
        <v>209305</v>
      </c>
      <c r="K28" s="51">
        <v>211000</v>
      </c>
      <c r="L28" s="51">
        <v>420305</v>
      </c>
      <c r="M28" s="206">
        <f t="shared" si="0"/>
        <v>2020</v>
      </c>
      <c r="N28" s="143" t="s">
        <v>20</v>
      </c>
      <c r="O28" s="143" t="s">
        <v>20</v>
      </c>
      <c r="P28" s="51"/>
      <c r="Q28" s="51">
        <v>149993</v>
      </c>
      <c r="R28" s="51">
        <v>570298</v>
      </c>
      <c r="T28" s="143">
        <v>2020</v>
      </c>
      <c r="U28" s="59" t="s">
        <v>70</v>
      </c>
      <c r="V28" s="60">
        <f t="shared" si="1"/>
        <v>-76.403432045005488</v>
      </c>
      <c r="W28" s="60">
        <f t="shared" si="2"/>
        <v>-85.347231276717537</v>
      </c>
    </row>
    <row r="29" spans="1:23" x14ac:dyDescent="0.2">
      <c r="A29" s="251">
        <v>2020</v>
      </c>
      <c r="B29" s="31" t="s">
        <v>26</v>
      </c>
      <c r="C29" s="143" t="s">
        <v>27</v>
      </c>
      <c r="D29" s="51">
        <v>219936</v>
      </c>
      <c r="E29" s="51">
        <v>221379</v>
      </c>
      <c r="F29" s="52">
        <v>441315</v>
      </c>
      <c r="G29" s="51">
        <v>18744</v>
      </c>
      <c r="H29" s="51">
        <v>21843</v>
      </c>
      <c r="I29" s="51">
        <v>40587</v>
      </c>
      <c r="J29" s="51">
        <v>238680</v>
      </c>
      <c r="K29" s="51">
        <v>243222</v>
      </c>
      <c r="L29" s="51">
        <v>481902</v>
      </c>
      <c r="M29" s="206">
        <f t="shared" si="0"/>
        <v>2020</v>
      </c>
      <c r="N29" s="143" t="s">
        <v>26</v>
      </c>
      <c r="O29" s="143" t="s">
        <v>27</v>
      </c>
      <c r="P29" s="51"/>
      <c r="Q29" s="51">
        <v>174199</v>
      </c>
      <c r="R29" s="51">
        <v>656101</v>
      </c>
      <c r="T29" s="143">
        <v>2020</v>
      </c>
      <c r="U29" s="59" t="s">
        <v>68</v>
      </c>
      <c r="V29" s="60">
        <f t="shared" si="1"/>
        <v>-73.301853248242082</v>
      </c>
      <c r="W29" s="60">
        <f t="shared" si="2"/>
        <v>-81.897980763632333</v>
      </c>
    </row>
    <row r="30" spans="1:23" x14ac:dyDescent="0.2">
      <c r="A30" s="251">
        <v>2020</v>
      </c>
      <c r="B30" s="31" t="s">
        <v>28</v>
      </c>
      <c r="C30" s="143" t="s">
        <v>28</v>
      </c>
      <c r="D30" s="51">
        <v>123216</v>
      </c>
      <c r="E30" s="51">
        <v>104865</v>
      </c>
      <c r="F30" s="52">
        <v>228081</v>
      </c>
      <c r="G30" s="51">
        <v>16971</v>
      </c>
      <c r="H30" s="51">
        <v>15633</v>
      </c>
      <c r="I30" s="51">
        <v>32604</v>
      </c>
      <c r="J30" s="51">
        <v>140187</v>
      </c>
      <c r="K30" s="51">
        <v>120498</v>
      </c>
      <c r="L30" s="51">
        <v>260685</v>
      </c>
      <c r="M30" s="206">
        <f t="shared" si="0"/>
        <v>2020</v>
      </c>
      <c r="N30" s="143" t="s">
        <v>28</v>
      </c>
      <c r="O30" s="143" t="s">
        <v>28</v>
      </c>
      <c r="P30" s="51"/>
      <c r="Q30" s="51">
        <v>87419</v>
      </c>
      <c r="R30" s="51">
        <v>348104</v>
      </c>
      <c r="T30" s="143">
        <v>2020</v>
      </c>
      <c r="U30" s="59" t="s">
        <v>67</v>
      </c>
      <c r="V30" s="60">
        <f t="shared" si="1"/>
        <v>-85.659683433316431</v>
      </c>
      <c r="W30" s="60">
        <f t="shared" si="2"/>
        <v>-87.73609493288572</v>
      </c>
    </row>
    <row r="31" spans="1:23" x14ac:dyDescent="0.2">
      <c r="A31" s="251">
        <v>2020</v>
      </c>
      <c r="B31" s="31" t="s">
        <v>29</v>
      </c>
      <c r="C31" s="143" t="s">
        <v>29</v>
      </c>
      <c r="D31" s="51">
        <v>110707</v>
      </c>
      <c r="E31" s="51">
        <v>143495</v>
      </c>
      <c r="F31" s="52">
        <v>254202</v>
      </c>
      <c r="G31" s="51">
        <v>15142</v>
      </c>
      <c r="H31" s="51">
        <v>24946</v>
      </c>
      <c r="I31" s="51">
        <v>40088</v>
      </c>
      <c r="J31" s="51">
        <v>125849</v>
      </c>
      <c r="K31" s="51">
        <v>168441</v>
      </c>
      <c r="L31" s="51">
        <v>294290</v>
      </c>
      <c r="M31" s="206">
        <f t="shared" si="0"/>
        <v>2020</v>
      </c>
      <c r="N31" s="143" t="s">
        <v>29</v>
      </c>
      <c r="O31" s="143" t="s">
        <v>29</v>
      </c>
      <c r="P31" s="51"/>
      <c r="Q31" s="51">
        <v>80145</v>
      </c>
      <c r="R31" s="51">
        <v>374435</v>
      </c>
      <c r="T31" s="143">
        <v>2020</v>
      </c>
      <c r="U31" s="59" t="s">
        <v>66</v>
      </c>
      <c r="V31" s="60">
        <f t="shared" si="1"/>
        <v>-84.406859464255149</v>
      </c>
      <c r="W31" s="60">
        <f t="shared" si="2"/>
        <v>-86.364055485306451</v>
      </c>
    </row>
    <row r="32" spans="1:23" x14ac:dyDescent="0.2">
      <c r="A32" s="251">
        <v>2021</v>
      </c>
      <c r="B32" s="31" t="s">
        <v>42</v>
      </c>
      <c r="C32" s="143" t="s">
        <v>44</v>
      </c>
      <c r="D32" s="51">
        <v>120075</v>
      </c>
      <c r="E32" s="51">
        <v>86245</v>
      </c>
      <c r="F32" s="52">
        <v>206320</v>
      </c>
      <c r="G32" s="51">
        <v>24458</v>
      </c>
      <c r="H32" s="51">
        <v>15111</v>
      </c>
      <c r="I32" s="51">
        <v>39569</v>
      </c>
      <c r="J32" s="51">
        <v>144533</v>
      </c>
      <c r="K32" s="51">
        <v>101356</v>
      </c>
      <c r="L32" s="51">
        <v>245889</v>
      </c>
      <c r="M32" s="206">
        <f t="shared" si="0"/>
        <v>2021</v>
      </c>
      <c r="N32" s="31" t="s">
        <v>42</v>
      </c>
      <c r="O32" s="143" t="s">
        <v>44</v>
      </c>
      <c r="P32" s="51"/>
      <c r="Q32" s="51">
        <v>65549</v>
      </c>
      <c r="R32" s="51">
        <v>311438</v>
      </c>
      <c r="T32" s="143">
        <v>2021</v>
      </c>
      <c r="U32" s="59" t="s">
        <v>92</v>
      </c>
      <c r="V32" s="60">
        <f>100*(Q32/Q20-1)</f>
        <v>-86.449370935266074</v>
      </c>
      <c r="W32" s="60">
        <f>100*(L32/L20-1)</f>
        <v>-87.839100992896007</v>
      </c>
    </row>
    <row r="33" spans="1:23" x14ac:dyDescent="0.2">
      <c r="A33" s="272">
        <v>2021</v>
      </c>
      <c r="B33" s="31" t="s">
        <v>43</v>
      </c>
      <c r="C33" s="143" t="s">
        <v>45</v>
      </c>
      <c r="D33" s="297">
        <v>63540</v>
      </c>
      <c r="E33" s="297">
        <v>62674</v>
      </c>
      <c r="F33" s="297">
        <v>126214</v>
      </c>
      <c r="G33" s="297">
        <v>15257</v>
      </c>
      <c r="H33" s="297">
        <v>16705</v>
      </c>
      <c r="I33" s="297">
        <v>31962</v>
      </c>
      <c r="J33" s="297">
        <v>78797</v>
      </c>
      <c r="K33" s="297">
        <v>79379</v>
      </c>
      <c r="L33" s="297">
        <v>158176</v>
      </c>
      <c r="M33" s="206">
        <f t="shared" ref="M33" si="3">A33</f>
        <v>2021</v>
      </c>
      <c r="N33" s="31" t="s">
        <v>43</v>
      </c>
      <c r="O33" s="143" t="s">
        <v>45</v>
      </c>
      <c r="P33" s="51"/>
      <c r="Q33" s="298">
        <v>70931</v>
      </c>
      <c r="R33" s="298">
        <v>229107</v>
      </c>
      <c r="T33" s="143">
        <v>2021</v>
      </c>
      <c r="U33" s="59" t="s">
        <v>93</v>
      </c>
      <c r="V33" s="60">
        <f>100*(Q33/Q21-1)</f>
        <v>-85.834707971034746</v>
      </c>
      <c r="W33" s="60">
        <f>100*(L33/L21-1)</f>
        <v>-91.900978276786887</v>
      </c>
    </row>
    <row r="34" spans="1:23" x14ac:dyDescent="0.2">
      <c r="A34" s="299">
        <v>2021</v>
      </c>
      <c r="B34" s="31" t="s">
        <v>14</v>
      </c>
      <c r="C34" s="143" t="s">
        <v>21</v>
      </c>
      <c r="D34" s="52">
        <v>78398</v>
      </c>
      <c r="E34" s="52">
        <v>82100</v>
      </c>
      <c r="F34" s="52">
        <v>160498</v>
      </c>
      <c r="G34" s="52">
        <v>19598</v>
      </c>
      <c r="H34" s="52">
        <v>20615</v>
      </c>
      <c r="I34" s="52">
        <v>40213</v>
      </c>
      <c r="J34" s="52">
        <v>97996</v>
      </c>
      <c r="K34" s="52">
        <v>102715</v>
      </c>
      <c r="L34" s="52">
        <v>200711</v>
      </c>
      <c r="M34" s="206">
        <f t="shared" ref="M34" si="4">A34</f>
        <v>2021</v>
      </c>
      <c r="N34" s="31" t="s">
        <v>14</v>
      </c>
      <c r="O34" s="143" t="s">
        <v>21</v>
      </c>
      <c r="P34" s="51"/>
      <c r="Q34" s="51">
        <v>87486</v>
      </c>
      <c r="R34" s="51">
        <v>288197</v>
      </c>
      <c r="T34" s="143">
        <v>2021</v>
      </c>
      <c r="U34" s="59" t="s">
        <v>75</v>
      </c>
      <c r="V34" s="60">
        <f>100*(Q34/Q22-1)</f>
        <v>-67.490858824578609</v>
      </c>
      <c r="W34" s="60">
        <f>100*(L34/L22-1)</f>
        <v>-78.44917742001293</v>
      </c>
    </row>
    <row r="35" spans="1:23" ht="15" x14ac:dyDescent="0.25">
      <c r="A35" s="299"/>
      <c r="C35" s="143"/>
      <c r="D35" s="52"/>
      <c r="E35" s="52"/>
      <c r="F35" s="52"/>
      <c r="G35" s="52"/>
      <c r="H35" s="52"/>
      <c r="I35" s="52"/>
      <c r="J35" s="52"/>
      <c r="K35" s="52"/>
      <c r="L35" s="52"/>
      <c r="M35" s="51"/>
      <c r="P35" s="51"/>
      <c r="Q35" s="51"/>
      <c r="R35" s="51"/>
      <c r="T35" s="56"/>
      <c r="U35" s="266"/>
      <c r="V35" s="338"/>
      <c r="W35" s="338"/>
    </row>
    <row r="36" spans="1:23" ht="15" x14ac:dyDescent="0.25">
      <c r="T36" s="56"/>
      <c r="U36" s="56"/>
      <c r="V36" s="56"/>
    </row>
    <row r="37" spans="1:23" s="2" customFormat="1" ht="15" x14ac:dyDescent="0.25">
      <c r="A37" s="106" t="s">
        <v>105</v>
      </c>
      <c r="B37" s="98"/>
      <c r="C37" s="98"/>
      <c r="D37" s="48"/>
      <c r="E37" s="48"/>
      <c r="F37" s="48"/>
      <c r="G37" s="48"/>
      <c r="H37" s="48"/>
      <c r="I37" s="48"/>
      <c r="J37" s="48"/>
      <c r="K37" s="48"/>
      <c r="L37" s="48"/>
      <c r="M37" s="48"/>
      <c r="N37" s="201"/>
      <c r="O37" s="201"/>
      <c r="P37" s="48"/>
      <c r="Q37" s="48"/>
      <c r="R37" s="48"/>
      <c r="T37" s="129"/>
      <c r="U37" s="129"/>
      <c r="V37" s="129"/>
    </row>
    <row r="38" spans="1:23" s="2" customFormat="1" ht="15" x14ac:dyDescent="0.25">
      <c r="A38" s="181" t="s">
        <v>106</v>
      </c>
      <c r="B38" s="98"/>
      <c r="C38" s="98"/>
      <c r="D38" s="48"/>
      <c r="E38" s="48"/>
      <c r="F38" s="48"/>
      <c r="G38" s="48"/>
      <c r="H38" s="48"/>
      <c r="I38" s="48"/>
      <c r="J38" s="48"/>
      <c r="K38" s="48"/>
      <c r="L38" s="48"/>
      <c r="M38" s="48"/>
      <c r="N38" s="201"/>
      <c r="O38" s="201"/>
      <c r="P38" s="48"/>
      <c r="Q38" s="48"/>
      <c r="R38" s="48"/>
      <c r="T38" s="129"/>
      <c r="U38" s="129"/>
      <c r="V38" s="129"/>
    </row>
    <row r="39" spans="1:23" s="2" customFormat="1" x14ac:dyDescent="0.2">
      <c r="A39" s="123" t="s">
        <v>104</v>
      </c>
      <c r="B39" s="98"/>
      <c r="C39" s="98"/>
      <c r="D39" s="48"/>
      <c r="E39" s="48"/>
      <c r="F39" s="48"/>
      <c r="G39" s="48"/>
      <c r="H39" s="48"/>
      <c r="I39" s="48"/>
      <c r="J39" s="48"/>
      <c r="K39" s="48"/>
      <c r="L39" s="48"/>
      <c r="M39" s="48"/>
      <c r="N39" s="201"/>
      <c r="O39" s="201"/>
      <c r="P39" s="48"/>
      <c r="Q39" s="48"/>
      <c r="R39" s="48"/>
    </row>
  </sheetData>
  <phoneticPr fontId="1" type="noConversion"/>
  <hyperlinks>
    <hyperlink ref="A39" r:id="rId1" xr:uid="{F9973272-5A90-4FBB-8BA1-506F748C595D}"/>
  </hyperlinks>
  <pageMargins left="0.7" right="0.7" top="0.75" bottom="0.75" header="0.3" footer="0.3"/>
  <pageSetup scale="87" orientation="landscape" r:id="rId2"/>
  <colBreaks count="1" manualBreakCount="1">
    <brk id="13" max="40"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37ABF-3EAA-4563-9844-49C6386764E3}">
  <sheetPr>
    <tabColor rgb="FFFFFF00"/>
  </sheetPr>
  <dimension ref="A1:V37"/>
  <sheetViews>
    <sheetView zoomScaleNormal="100" zoomScaleSheetLayoutView="130" workbookViewId="0">
      <pane xSplit="3" ySplit="7" topLeftCell="E8" activePane="bottomRight" state="frozen"/>
      <selection pane="topRight" activeCell="D1" sqref="D1"/>
      <selection pane="bottomLeft" activeCell="A8" sqref="A8"/>
      <selection pane="bottomRight" activeCell="S22" sqref="S22"/>
    </sheetView>
  </sheetViews>
  <sheetFormatPr defaultRowHeight="14.25" x14ac:dyDescent="0.2"/>
  <cols>
    <col min="1" max="1" width="7" style="31" customWidth="1"/>
    <col min="2" max="2" width="9" style="31"/>
    <col min="3" max="3" width="13.375" style="31" customWidth="1"/>
    <col min="4" max="4" width="19.75" style="47" customWidth="1"/>
    <col min="5" max="5" width="11" style="47" customWidth="1"/>
    <col min="6" max="6" width="11" style="48" customWidth="1"/>
    <col min="7" max="15" width="11" style="47" customWidth="1"/>
    <col min="20" max="20" width="14.875" customWidth="1"/>
  </cols>
  <sheetData>
    <row r="1" spans="1:21" s="2" customFormat="1" x14ac:dyDescent="0.2">
      <c r="A1" s="166" t="s">
        <v>278</v>
      </c>
      <c r="B1" s="98"/>
      <c r="C1" s="98"/>
      <c r="D1" s="48"/>
      <c r="E1" s="48"/>
      <c r="F1" s="48"/>
      <c r="G1" s="48"/>
      <c r="H1" s="48"/>
      <c r="I1" s="48"/>
      <c r="J1" s="48"/>
      <c r="K1" s="48"/>
      <c r="L1" s="48"/>
      <c r="M1" s="48"/>
      <c r="N1" s="48"/>
      <c r="O1" s="48"/>
    </row>
    <row r="2" spans="1:21" s="2" customFormat="1" x14ac:dyDescent="0.2">
      <c r="A2" s="181" t="s">
        <v>279</v>
      </c>
      <c r="B2" s="98"/>
      <c r="C2" s="98"/>
      <c r="D2" s="48"/>
      <c r="E2" s="48"/>
      <c r="F2" s="48"/>
      <c r="G2" s="48"/>
      <c r="H2" s="48"/>
      <c r="I2" s="48"/>
      <c r="J2" s="48"/>
      <c r="K2" s="48"/>
      <c r="L2" s="48"/>
      <c r="M2" s="48"/>
      <c r="N2" s="48"/>
      <c r="O2" s="48"/>
    </row>
    <row r="4" spans="1:21" s="1" customFormat="1" ht="15" x14ac:dyDescent="0.25">
      <c r="A4" s="273"/>
      <c r="B4" s="273"/>
      <c r="C4" s="273"/>
      <c r="D4" s="45" t="s">
        <v>87</v>
      </c>
      <c r="E4" s="45"/>
      <c r="F4" s="46"/>
      <c r="G4" s="45"/>
      <c r="H4" s="45"/>
      <c r="I4" s="45"/>
      <c r="J4" s="45"/>
      <c r="K4" s="45"/>
      <c r="L4" s="53"/>
      <c r="M4" s="53" t="s">
        <v>88</v>
      </c>
      <c r="N4" s="53"/>
      <c r="O4" s="53" t="s">
        <v>89</v>
      </c>
      <c r="P4" s="55"/>
      <c r="Q4" s="273" t="s">
        <v>271</v>
      </c>
    </row>
    <row r="5" spans="1:21" s="1" customFormat="1" ht="15" x14ac:dyDescent="0.25">
      <c r="A5" s="273"/>
      <c r="B5" s="273"/>
      <c r="C5" s="273"/>
      <c r="D5" s="53" t="s">
        <v>77</v>
      </c>
      <c r="E5" s="53"/>
      <c r="F5" s="54"/>
      <c r="G5" s="53" t="s">
        <v>90</v>
      </c>
      <c r="H5" s="53"/>
      <c r="I5" s="53"/>
      <c r="J5" s="53" t="s">
        <v>91</v>
      </c>
      <c r="K5" s="45"/>
      <c r="L5" s="45"/>
      <c r="M5" s="45"/>
      <c r="N5" s="45"/>
      <c r="O5" s="45"/>
    </row>
    <row r="6" spans="1:21" x14ac:dyDescent="0.2">
      <c r="D6" s="47" t="s">
        <v>82</v>
      </c>
      <c r="E6" s="47" t="s">
        <v>83</v>
      </c>
      <c r="F6" s="48" t="s">
        <v>78</v>
      </c>
      <c r="G6" s="47" t="s">
        <v>79</v>
      </c>
      <c r="H6" s="47" t="s">
        <v>80</v>
      </c>
      <c r="I6" s="47" t="s">
        <v>78</v>
      </c>
      <c r="J6" s="47" t="s">
        <v>79</v>
      </c>
      <c r="K6" s="47" t="s">
        <v>80</v>
      </c>
      <c r="L6" s="47" t="s">
        <v>78</v>
      </c>
      <c r="M6" s="47" t="s">
        <v>79</v>
      </c>
      <c r="N6" s="47" t="s">
        <v>80</v>
      </c>
      <c r="S6" s="267"/>
      <c r="T6" s="267"/>
      <c r="U6" s="31"/>
    </row>
    <row r="7" spans="1:21" x14ac:dyDescent="0.2">
      <c r="D7" s="49" t="s">
        <v>84</v>
      </c>
      <c r="E7" s="49" t="s">
        <v>85</v>
      </c>
      <c r="F7" s="50" t="s">
        <v>86</v>
      </c>
      <c r="G7" s="49" t="s">
        <v>84</v>
      </c>
      <c r="H7" s="49" t="s">
        <v>85</v>
      </c>
      <c r="I7" s="49" t="s">
        <v>86</v>
      </c>
      <c r="J7" s="49" t="s">
        <v>84</v>
      </c>
      <c r="K7" s="49" t="s">
        <v>85</v>
      </c>
      <c r="L7" s="49" t="s">
        <v>86</v>
      </c>
      <c r="M7" s="49" t="s">
        <v>84</v>
      </c>
      <c r="N7" s="49" t="s">
        <v>85</v>
      </c>
      <c r="O7" s="49"/>
      <c r="S7" s="277"/>
      <c r="T7" s="277"/>
      <c r="U7" s="32"/>
    </row>
    <row r="8" spans="1:21" x14ac:dyDescent="0.2">
      <c r="A8" s="273">
        <v>2020</v>
      </c>
      <c r="B8" s="31" t="s">
        <v>42</v>
      </c>
      <c r="C8" s="143" t="s">
        <v>44</v>
      </c>
      <c r="D8" s="51">
        <v>3816</v>
      </c>
      <c r="E8" s="51">
        <v>3852</v>
      </c>
      <c r="F8" s="52">
        <v>7668</v>
      </c>
      <c r="G8" s="51">
        <v>1162</v>
      </c>
      <c r="H8" s="51">
        <v>2702</v>
      </c>
      <c r="I8" s="51">
        <v>3864</v>
      </c>
      <c r="J8" s="51">
        <v>4978</v>
      </c>
      <c r="K8" s="51">
        <v>6554</v>
      </c>
      <c r="L8" s="51">
        <v>11532</v>
      </c>
      <c r="M8" s="51"/>
      <c r="N8" s="51">
        <v>293</v>
      </c>
      <c r="O8" s="51">
        <v>11825</v>
      </c>
      <c r="Q8" s="201"/>
      <c r="R8" s="266"/>
      <c r="S8" s="267"/>
      <c r="T8" s="267"/>
    </row>
    <row r="9" spans="1:21" x14ac:dyDescent="0.2">
      <c r="A9" s="273">
        <v>2020</v>
      </c>
      <c r="B9" s="31" t="s">
        <v>43</v>
      </c>
      <c r="C9" s="143" t="s">
        <v>45</v>
      </c>
      <c r="D9" s="51">
        <v>3409</v>
      </c>
      <c r="E9" s="51">
        <v>3830</v>
      </c>
      <c r="F9" s="52">
        <v>7239</v>
      </c>
      <c r="G9" s="51">
        <v>1351</v>
      </c>
      <c r="H9" s="51">
        <v>3218</v>
      </c>
      <c r="I9" s="51">
        <v>4569</v>
      </c>
      <c r="J9" s="51">
        <v>4760</v>
      </c>
      <c r="K9" s="51">
        <v>7048</v>
      </c>
      <c r="L9" s="51">
        <v>11808</v>
      </c>
      <c r="M9" s="51"/>
      <c r="N9" s="51">
        <v>249</v>
      </c>
      <c r="O9" s="51">
        <v>12057</v>
      </c>
      <c r="Q9" s="201"/>
      <c r="R9" s="266"/>
      <c r="S9" s="267"/>
      <c r="T9" s="267"/>
    </row>
    <row r="10" spans="1:21" x14ac:dyDescent="0.2">
      <c r="A10" s="273">
        <v>2020</v>
      </c>
      <c r="B10" s="31" t="s">
        <v>14</v>
      </c>
      <c r="C10" s="143" t="s">
        <v>21</v>
      </c>
      <c r="D10" s="51">
        <v>4084</v>
      </c>
      <c r="E10" s="51">
        <v>3884</v>
      </c>
      <c r="F10" s="52">
        <v>7968</v>
      </c>
      <c r="G10" s="51">
        <v>1339</v>
      </c>
      <c r="H10" s="51">
        <v>3092</v>
      </c>
      <c r="I10" s="51">
        <v>4431</v>
      </c>
      <c r="J10" s="51">
        <v>5423</v>
      </c>
      <c r="K10" s="51">
        <v>6976</v>
      </c>
      <c r="L10" s="51">
        <v>12399</v>
      </c>
      <c r="M10" s="51"/>
      <c r="N10" s="51">
        <v>240</v>
      </c>
      <c r="O10" s="51">
        <v>12639</v>
      </c>
      <c r="Q10" s="201"/>
      <c r="R10" s="266"/>
      <c r="S10" s="267"/>
      <c r="T10" s="267"/>
    </row>
    <row r="11" spans="1:21" x14ac:dyDescent="0.2">
      <c r="A11" s="273">
        <v>2020</v>
      </c>
      <c r="B11" s="31" t="s">
        <v>15</v>
      </c>
      <c r="C11" s="143" t="s">
        <v>15</v>
      </c>
      <c r="D11" s="51">
        <v>3970</v>
      </c>
      <c r="E11" s="51">
        <v>3771</v>
      </c>
      <c r="F11" s="52">
        <v>7741</v>
      </c>
      <c r="G11" s="51">
        <v>646</v>
      </c>
      <c r="H11" s="51">
        <v>1020</v>
      </c>
      <c r="I11" s="51">
        <v>1666</v>
      </c>
      <c r="J11" s="51">
        <v>4616</v>
      </c>
      <c r="K11" s="51">
        <v>4791</v>
      </c>
      <c r="L11" s="51">
        <v>9407</v>
      </c>
      <c r="M11" s="51"/>
      <c r="N11" s="51">
        <v>45</v>
      </c>
      <c r="O11" s="51">
        <v>9452</v>
      </c>
      <c r="Q11" s="201"/>
      <c r="R11" s="266"/>
      <c r="S11" s="267"/>
      <c r="T11" s="267"/>
    </row>
    <row r="12" spans="1:21" x14ac:dyDescent="0.2">
      <c r="A12" s="273">
        <v>2020</v>
      </c>
      <c r="B12" s="31" t="s">
        <v>16</v>
      </c>
      <c r="C12" s="143" t="s">
        <v>22</v>
      </c>
      <c r="D12" s="51">
        <v>4037</v>
      </c>
      <c r="E12" s="51">
        <v>3533</v>
      </c>
      <c r="F12" s="52">
        <v>7570</v>
      </c>
      <c r="G12" s="51">
        <v>1004</v>
      </c>
      <c r="H12" s="51">
        <v>1385</v>
      </c>
      <c r="I12" s="51">
        <v>2389</v>
      </c>
      <c r="J12" s="51">
        <v>5041</v>
      </c>
      <c r="K12" s="51">
        <v>4918</v>
      </c>
      <c r="L12" s="51">
        <v>9959</v>
      </c>
      <c r="M12" s="51"/>
      <c r="N12" s="51">
        <v>80</v>
      </c>
      <c r="O12" s="51">
        <v>10039</v>
      </c>
      <c r="Q12" s="201"/>
      <c r="R12" s="266"/>
      <c r="S12" s="267"/>
      <c r="T12" s="267"/>
    </row>
    <row r="13" spans="1:21" x14ac:dyDescent="0.2">
      <c r="A13" s="273">
        <v>2020</v>
      </c>
      <c r="B13" s="31" t="s">
        <v>17</v>
      </c>
      <c r="C13" s="143" t="s">
        <v>23</v>
      </c>
      <c r="D13" s="51">
        <v>4124</v>
      </c>
      <c r="E13" s="51">
        <v>3795</v>
      </c>
      <c r="F13" s="52">
        <v>7919</v>
      </c>
      <c r="G13" s="51">
        <v>664</v>
      </c>
      <c r="H13" s="51">
        <v>1099</v>
      </c>
      <c r="I13" s="51">
        <v>1763</v>
      </c>
      <c r="J13" s="51">
        <v>4788</v>
      </c>
      <c r="K13" s="51">
        <v>4894</v>
      </c>
      <c r="L13" s="51">
        <v>9682</v>
      </c>
      <c r="M13" s="51"/>
      <c r="N13" s="51">
        <v>77</v>
      </c>
      <c r="O13" s="51">
        <v>9759</v>
      </c>
      <c r="Q13" s="201"/>
      <c r="R13" s="266"/>
      <c r="S13" s="267"/>
      <c r="T13" s="267"/>
    </row>
    <row r="14" spans="1:21" x14ac:dyDescent="0.2">
      <c r="A14" s="273">
        <v>2020</v>
      </c>
      <c r="B14" s="31" t="s">
        <v>18</v>
      </c>
      <c r="C14" s="143" t="s">
        <v>24</v>
      </c>
      <c r="D14" s="51">
        <v>3833</v>
      </c>
      <c r="E14" s="51">
        <v>4071</v>
      </c>
      <c r="F14" s="52">
        <v>7904</v>
      </c>
      <c r="G14" s="51">
        <v>971</v>
      </c>
      <c r="H14" s="51">
        <v>1176</v>
      </c>
      <c r="I14" s="51">
        <v>2147</v>
      </c>
      <c r="J14" s="51">
        <v>4804</v>
      </c>
      <c r="K14" s="51">
        <v>5247</v>
      </c>
      <c r="L14" s="51">
        <v>10051</v>
      </c>
      <c r="M14" s="51"/>
      <c r="N14" s="51">
        <v>75</v>
      </c>
      <c r="O14" s="51">
        <v>10126</v>
      </c>
      <c r="Q14" s="201"/>
      <c r="R14" s="266"/>
      <c r="S14" s="267"/>
      <c r="T14" s="267"/>
    </row>
    <row r="15" spans="1:21" x14ac:dyDescent="0.2">
      <c r="A15" s="273">
        <v>2020</v>
      </c>
      <c r="B15" s="31" t="s">
        <v>19</v>
      </c>
      <c r="C15" s="143" t="s">
        <v>25</v>
      </c>
      <c r="D15" s="51">
        <v>4320</v>
      </c>
      <c r="E15" s="51">
        <v>4150</v>
      </c>
      <c r="F15" s="52">
        <v>8470</v>
      </c>
      <c r="G15" s="51">
        <v>767</v>
      </c>
      <c r="H15" s="51">
        <v>1096</v>
      </c>
      <c r="I15" s="51">
        <v>1863</v>
      </c>
      <c r="J15" s="51">
        <v>5087</v>
      </c>
      <c r="K15" s="51">
        <v>5246</v>
      </c>
      <c r="L15" s="51">
        <v>10333</v>
      </c>
      <c r="M15" s="51"/>
      <c r="N15" s="51">
        <v>102</v>
      </c>
      <c r="O15" s="51">
        <v>10435</v>
      </c>
      <c r="Q15" s="201"/>
      <c r="R15" s="266"/>
      <c r="S15" s="267"/>
      <c r="T15" s="267"/>
    </row>
    <row r="16" spans="1:21" x14ac:dyDescent="0.2">
      <c r="A16" s="273">
        <v>2020</v>
      </c>
      <c r="B16" s="31" t="s">
        <v>20</v>
      </c>
      <c r="C16" s="143" t="s">
        <v>20</v>
      </c>
      <c r="D16" s="51">
        <v>4303</v>
      </c>
      <c r="E16" s="51">
        <v>4228</v>
      </c>
      <c r="F16" s="52">
        <v>8531</v>
      </c>
      <c r="G16" s="51">
        <v>902</v>
      </c>
      <c r="H16" s="51">
        <v>1693</v>
      </c>
      <c r="I16" s="51">
        <v>2595</v>
      </c>
      <c r="J16" s="51">
        <v>5205</v>
      </c>
      <c r="K16" s="51">
        <v>5921</v>
      </c>
      <c r="L16" s="51">
        <v>11126</v>
      </c>
      <c r="M16" s="51"/>
      <c r="N16" s="51">
        <v>130</v>
      </c>
      <c r="O16" s="51">
        <v>11256</v>
      </c>
      <c r="Q16" s="54" t="s">
        <v>275</v>
      </c>
      <c r="R16" s="266"/>
      <c r="S16" s="267"/>
      <c r="T16" s="267"/>
    </row>
    <row r="17" spans="1:22" x14ac:dyDescent="0.2">
      <c r="A17" s="273">
        <v>2020</v>
      </c>
      <c r="B17" s="31" t="s">
        <v>26</v>
      </c>
      <c r="C17" s="143" t="s">
        <v>27</v>
      </c>
      <c r="D17" s="51">
        <v>4508</v>
      </c>
      <c r="E17" s="51">
        <v>4195</v>
      </c>
      <c r="F17" s="52">
        <v>8703</v>
      </c>
      <c r="G17" s="51">
        <v>1038</v>
      </c>
      <c r="H17" s="51">
        <v>1725</v>
      </c>
      <c r="I17" s="51">
        <v>2763</v>
      </c>
      <c r="J17" s="51">
        <v>5546</v>
      </c>
      <c r="K17" s="51">
        <v>5920</v>
      </c>
      <c r="L17" s="51">
        <v>11466</v>
      </c>
      <c r="M17" s="51"/>
      <c r="N17" s="51">
        <v>216</v>
      </c>
      <c r="O17" s="51">
        <v>11682</v>
      </c>
      <c r="Q17" s="201"/>
      <c r="R17" s="266"/>
      <c r="S17" s="267"/>
      <c r="T17" s="267"/>
    </row>
    <row r="18" spans="1:22" x14ac:dyDescent="0.2">
      <c r="A18" s="273">
        <v>2020</v>
      </c>
      <c r="B18" s="31" t="s">
        <v>28</v>
      </c>
      <c r="C18" s="143" t="s">
        <v>28</v>
      </c>
      <c r="D18" s="51">
        <v>4400</v>
      </c>
      <c r="E18" s="51">
        <v>3894</v>
      </c>
      <c r="F18" s="52">
        <v>8294</v>
      </c>
      <c r="G18" s="51">
        <v>1175</v>
      </c>
      <c r="H18" s="51">
        <v>1845</v>
      </c>
      <c r="I18" s="51">
        <v>3020</v>
      </c>
      <c r="J18" s="51">
        <v>5575</v>
      </c>
      <c r="K18" s="51">
        <v>5739</v>
      </c>
      <c r="L18" s="51">
        <v>11314</v>
      </c>
      <c r="M18" s="51"/>
      <c r="N18" s="51">
        <v>118</v>
      </c>
      <c r="O18" s="51">
        <v>11432</v>
      </c>
      <c r="Q18" s="201"/>
      <c r="R18" s="158"/>
      <c r="S18" s="267" t="s">
        <v>77</v>
      </c>
      <c r="T18" s="267" t="s">
        <v>270</v>
      </c>
      <c r="U18" s="31" t="s">
        <v>81</v>
      </c>
      <c r="V18" s="31" t="s">
        <v>58</v>
      </c>
    </row>
    <row r="19" spans="1:22" x14ac:dyDescent="0.2">
      <c r="A19" s="273">
        <v>2020</v>
      </c>
      <c r="B19" s="31" t="s">
        <v>29</v>
      </c>
      <c r="C19" s="143" t="s">
        <v>29</v>
      </c>
      <c r="D19" s="51">
        <v>4460</v>
      </c>
      <c r="E19" s="51">
        <v>3763</v>
      </c>
      <c r="F19" s="52">
        <v>8223</v>
      </c>
      <c r="G19" s="51">
        <v>1070</v>
      </c>
      <c r="H19" s="51">
        <v>2006</v>
      </c>
      <c r="I19" s="51">
        <v>3076</v>
      </c>
      <c r="J19" s="51">
        <v>5530</v>
      </c>
      <c r="K19" s="51">
        <v>5769</v>
      </c>
      <c r="L19" s="51">
        <v>11299</v>
      </c>
      <c r="M19" s="51"/>
      <c r="N19" s="51">
        <v>98</v>
      </c>
      <c r="O19" s="51">
        <v>11397</v>
      </c>
      <c r="Q19" s="201"/>
      <c r="R19" s="158"/>
      <c r="S19" s="277" t="s">
        <v>274</v>
      </c>
      <c r="T19" s="277" t="s">
        <v>272</v>
      </c>
      <c r="U19" s="32" t="s">
        <v>273</v>
      </c>
    </row>
    <row r="20" spans="1:22" x14ac:dyDescent="0.2">
      <c r="A20" s="273">
        <v>2021</v>
      </c>
      <c r="B20" s="31" t="s">
        <v>42</v>
      </c>
      <c r="C20" s="143" t="s">
        <v>44</v>
      </c>
      <c r="D20" s="51">
        <v>3744</v>
      </c>
      <c r="E20" s="51">
        <v>3508</v>
      </c>
      <c r="F20" s="52">
        <v>7252</v>
      </c>
      <c r="G20" s="51">
        <v>1177</v>
      </c>
      <c r="H20" s="51">
        <v>2021</v>
      </c>
      <c r="I20" s="51">
        <v>3198</v>
      </c>
      <c r="J20" s="51">
        <v>4921</v>
      </c>
      <c r="K20" s="51">
        <v>5529</v>
      </c>
      <c r="L20" s="51">
        <v>10450</v>
      </c>
      <c r="M20" s="51"/>
      <c r="N20" s="275">
        <v>83</v>
      </c>
      <c r="O20" s="51">
        <v>10533</v>
      </c>
      <c r="Q20" s="201">
        <v>2021</v>
      </c>
      <c r="R20" s="266" t="s">
        <v>42</v>
      </c>
      <c r="S20" s="324">
        <f>100*((F20/F8)-1)</f>
        <v>-5.4251434533124643</v>
      </c>
      <c r="T20" s="324">
        <f>100*((I20/I8)-1)</f>
        <v>-17.2360248447205</v>
      </c>
      <c r="U20" s="324">
        <f>100*((N20/N8)-1)</f>
        <v>-71.672354948805463</v>
      </c>
      <c r="V20" s="324">
        <f>100*((O20/O8)-1)</f>
        <v>-10.926004228329811</v>
      </c>
    </row>
    <row r="21" spans="1:22" x14ac:dyDescent="0.2">
      <c r="A21" s="273">
        <v>2021</v>
      </c>
      <c r="B21" s="31" t="s">
        <v>43</v>
      </c>
      <c r="C21" s="143" t="s">
        <v>45</v>
      </c>
      <c r="D21" s="51">
        <v>3841</v>
      </c>
      <c r="E21" s="51">
        <v>3615</v>
      </c>
      <c r="F21" s="52">
        <v>7456</v>
      </c>
      <c r="G21" s="51">
        <v>1222</v>
      </c>
      <c r="H21" s="51">
        <v>2105</v>
      </c>
      <c r="I21" s="52">
        <v>3327</v>
      </c>
      <c r="J21" s="51">
        <v>5063</v>
      </c>
      <c r="K21" s="51">
        <v>5720</v>
      </c>
      <c r="L21" s="51">
        <v>10783</v>
      </c>
      <c r="M21" s="51"/>
      <c r="N21" s="275">
        <v>97</v>
      </c>
      <c r="O21" s="51">
        <v>10880</v>
      </c>
      <c r="Q21" s="201">
        <v>2021</v>
      </c>
      <c r="R21" s="266" t="s">
        <v>43</v>
      </c>
      <c r="S21" s="324">
        <f t="shared" ref="S21:S22" si="0">100*((F21/F9)-1)</f>
        <v>2.9976516093383143</v>
      </c>
      <c r="T21" s="324">
        <f t="shared" ref="T21:T22" si="1">100*((I21/I9)-1)</f>
        <v>-27.183191070256076</v>
      </c>
      <c r="U21" s="324">
        <f t="shared" ref="U21:V21" si="2">100*((N21/N9)-1)</f>
        <v>-61.044176706827315</v>
      </c>
      <c r="V21" s="324">
        <f t="shared" si="2"/>
        <v>-9.7619640043128513</v>
      </c>
    </row>
    <row r="22" spans="1:22" x14ac:dyDescent="0.2">
      <c r="A22" s="299">
        <v>2021</v>
      </c>
      <c r="B22" s="31" t="s">
        <v>14</v>
      </c>
      <c r="C22" s="143" t="s">
        <v>21</v>
      </c>
      <c r="D22" s="51">
        <v>4547</v>
      </c>
      <c r="E22" s="51">
        <v>4303</v>
      </c>
      <c r="F22" s="52">
        <v>8850</v>
      </c>
      <c r="G22" s="51">
        <v>1205</v>
      </c>
      <c r="H22" s="52">
        <v>2199</v>
      </c>
      <c r="I22" s="51">
        <v>3404</v>
      </c>
      <c r="J22" s="51">
        <v>5752</v>
      </c>
      <c r="K22" s="51">
        <v>6502</v>
      </c>
      <c r="L22" s="51">
        <v>12254</v>
      </c>
      <c r="M22" s="51"/>
      <c r="N22" s="275">
        <v>95</v>
      </c>
      <c r="O22" s="51">
        <v>12349</v>
      </c>
      <c r="Q22" s="201">
        <v>2021</v>
      </c>
      <c r="R22" s="266" t="s">
        <v>14</v>
      </c>
      <c r="S22" s="324">
        <f t="shared" si="0"/>
        <v>11.069277108433727</v>
      </c>
      <c r="T22" s="324">
        <f t="shared" si="1"/>
        <v>-23.177612277138348</v>
      </c>
      <c r="U22" s="324">
        <f t="shared" ref="U22:V22" si="3">100*((N22/N10)-1)</f>
        <v>-60.416666666666671</v>
      </c>
      <c r="V22" s="324">
        <f t="shared" si="3"/>
        <v>-2.2944853232059526</v>
      </c>
    </row>
    <row r="23" spans="1:22" s="280" customFormat="1" ht="15" x14ac:dyDescent="0.25">
      <c r="A23" s="58" t="s">
        <v>276</v>
      </c>
      <c r="B23" s="58"/>
      <c r="C23" s="278"/>
      <c r="D23" s="274"/>
      <c r="E23" s="274"/>
      <c r="F23" s="279">
        <f>SUM(F8:F19)/SUM($O8:$O19)</f>
        <v>0.72846879991521507</v>
      </c>
      <c r="G23" s="274"/>
      <c r="H23" s="274"/>
      <c r="I23" s="279">
        <f>SUM(I8:I19)/SUM($O8:$O19)</f>
        <v>0.25848795221765491</v>
      </c>
      <c r="J23" s="274"/>
      <c r="K23" s="274"/>
      <c r="L23" s="279"/>
      <c r="M23" s="274"/>
      <c r="N23" s="279">
        <f>SUM(N8:N19)/SUM($O8:$O19)</f>
        <v>1.3043247867129956E-2</v>
      </c>
      <c r="O23" s="279">
        <f>SUM(O8:O19)/SUM($O8:$O19)</f>
        <v>1</v>
      </c>
      <c r="Q23" s="281"/>
      <c r="R23" s="59"/>
      <c r="S23" s="60"/>
      <c r="T23" s="60"/>
    </row>
    <row r="24" spans="1:22" s="2" customFormat="1" ht="15" x14ac:dyDescent="0.25">
      <c r="A24" s="106" t="s">
        <v>105</v>
      </c>
      <c r="B24" s="98"/>
      <c r="C24" s="98"/>
      <c r="D24" s="48"/>
      <c r="E24" s="48"/>
      <c r="F24" s="276"/>
      <c r="G24" s="48"/>
      <c r="H24" s="48"/>
      <c r="I24" s="276"/>
      <c r="J24" s="48"/>
      <c r="K24" s="48"/>
      <c r="L24" s="276"/>
      <c r="M24" s="48"/>
      <c r="N24" s="52"/>
      <c r="O24" s="52"/>
      <c r="Q24" s="129"/>
      <c r="R24" s="129"/>
      <c r="S24" s="129"/>
    </row>
    <row r="25" spans="1:22" s="2" customFormat="1" ht="15" x14ac:dyDescent="0.25">
      <c r="A25" s="181" t="s">
        <v>106</v>
      </c>
      <c r="B25" s="98"/>
      <c r="C25" s="98"/>
      <c r="D25" s="48"/>
      <c r="E25" s="48"/>
      <c r="F25" s="276"/>
      <c r="G25" s="48"/>
      <c r="H25" s="48"/>
      <c r="I25" s="276"/>
      <c r="J25" s="48"/>
      <c r="K25" s="48"/>
      <c r="L25" s="276"/>
      <c r="M25" s="48"/>
      <c r="N25" s="52"/>
      <c r="O25" s="52"/>
      <c r="Q25" s="129"/>
      <c r="R25" s="129"/>
      <c r="S25" s="129"/>
    </row>
    <row r="26" spans="1:22" s="2" customFormat="1" x14ac:dyDescent="0.2">
      <c r="A26" s="123" t="s">
        <v>104</v>
      </c>
      <c r="B26" s="98"/>
      <c r="C26" s="98"/>
      <c r="D26" s="48"/>
      <c r="E26" s="48"/>
      <c r="F26" s="276"/>
      <c r="G26" s="48"/>
      <c r="H26" s="48"/>
      <c r="I26" s="276"/>
      <c r="J26" s="48"/>
      <c r="K26" s="48"/>
      <c r="L26" s="276"/>
      <c r="M26" s="48"/>
      <c r="N26" s="52"/>
      <c r="O26" s="52"/>
    </row>
    <row r="27" spans="1:22" x14ac:dyDescent="0.2">
      <c r="E27" s="48"/>
      <c r="F27" s="276"/>
      <c r="I27" s="276"/>
      <c r="L27" s="276"/>
      <c r="N27" s="52"/>
      <c r="O27" s="52"/>
    </row>
    <row r="28" spans="1:22" x14ac:dyDescent="0.2">
      <c r="E28" s="48"/>
      <c r="F28" s="276"/>
      <c r="I28" s="276"/>
      <c r="L28" s="276"/>
      <c r="N28" s="52"/>
      <c r="O28" s="52"/>
    </row>
    <row r="29" spans="1:22" x14ac:dyDescent="0.2">
      <c r="E29" s="48"/>
      <c r="F29" s="276"/>
      <c r="I29" s="276"/>
      <c r="L29" s="276"/>
      <c r="N29" s="52"/>
      <c r="O29" s="52"/>
    </row>
    <row r="30" spans="1:22" x14ac:dyDescent="0.2">
      <c r="E30" s="48"/>
      <c r="F30" s="276"/>
      <c r="I30" s="276"/>
      <c r="L30" s="276"/>
      <c r="N30" s="52"/>
      <c r="O30" s="52"/>
    </row>
    <row r="31" spans="1:22" x14ac:dyDescent="0.2">
      <c r="E31" s="48"/>
      <c r="F31" s="276"/>
      <c r="I31" s="276"/>
      <c r="L31" s="276"/>
      <c r="N31" s="52"/>
      <c r="O31" s="52"/>
    </row>
    <row r="32" spans="1:22" x14ac:dyDescent="0.2">
      <c r="E32" s="48"/>
      <c r="F32" s="276"/>
      <c r="I32" s="276"/>
      <c r="L32" s="276"/>
      <c r="N32" s="52"/>
      <c r="O32" s="52"/>
    </row>
    <row r="33" spans="5:15" x14ac:dyDescent="0.2">
      <c r="E33" s="48"/>
      <c r="F33" s="276"/>
      <c r="I33" s="276"/>
      <c r="L33" s="276"/>
      <c r="N33" s="52"/>
      <c r="O33" s="52"/>
    </row>
    <row r="34" spans="5:15" x14ac:dyDescent="0.2">
      <c r="E34" s="48"/>
      <c r="F34" s="276"/>
      <c r="I34" s="276"/>
      <c r="L34" s="276"/>
      <c r="N34" s="52"/>
      <c r="O34" s="52"/>
    </row>
    <row r="35" spans="5:15" x14ac:dyDescent="0.2">
      <c r="E35" s="48"/>
      <c r="F35" s="276"/>
      <c r="I35" s="276"/>
      <c r="L35" s="276"/>
      <c r="N35" s="52"/>
      <c r="O35" s="52"/>
    </row>
    <row r="36" spans="5:15" x14ac:dyDescent="0.2">
      <c r="E36" s="48"/>
      <c r="F36" s="276"/>
      <c r="I36" s="276"/>
      <c r="L36" s="276"/>
      <c r="N36" s="52"/>
      <c r="O36" s="52"/>
    </row>
    <row r="37" spans="5:15" x14ac:dyDescent="0.2">
      <c r="E37" s="48"/>
      <c r="F37" s="276"/>
      <c r="I37" s="276"/>
      <c r="L37" s="276"/>
      <c r="N37" s="52"/>
      <c r="O37" s="52"/>
    </row>
  </sheetData>
  <phoneticPr fontId="1" type="noConversion"/>
  <hyperlinks>
    <hyperlink ref="A26" r:id="rId1" xr:uid="{A0BD20FB-086B-4E37-B60C-52F485D5026D}"/>
  </hyperlinks>
  <pageMargins left="0.7" right="0.7" top="0.75" bottom="0.75" header="0.3" footer="0.3"/>
  <pageSetup scale="87"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11FD9-8C8D-4384-9DC0-1BA15D3ED8D5}">
  <sheetPr>
    <tabColor rgb="FFFFFF00"/>
  </sheetPr>
  <dimension ref="A1:O63"/>
  <sheetViews>
    <sheetView zoomScaleNormal="100" workbookViewId="0">
      <pane xSplit="2" ySplit="6" topLeftCell="I7" activePane="bottomRight" state="frozen"/>
      <selection pane="topRight" activeCell="C1" sqref="C1"/>
      <selection pane="bottomLeft" activeCell="A3" sqref="A3"/>
      <selection pane="bottomRight" activeCell="N24" sqref="N24"/>
    </sheetView>
  </sheetViews>
  <sheetFormatPr defaultRowHeight="14.25" x14ac:dyDescent="0.2"/>
  <cols>
    <col min="1" max="2" width="9" style="31"/>
    <col min="3" max="5" width="13.875" style="31" customWidth="1"/>
    <col min="6" max="8" width="12.625" style="31" customWidth="1"/>
    <col min="9" max="9" width="4.25" style="31" customWidth="1"/>
    <col min="10" max="12" width="11.375" style="31" customWidth="1"/>
    <col min="13" max="14" width="11.5" style="31" customWidth="1"/>
  </cols>
  <sheetData>
    <row r="1" spans="1:15" s="2" customFormat="1" x14ac:dyDescent="0.2">
      <c r="A1" s="182" t="s">
        <v>239</v>
      </c>
      <c r="B1" s="98"/>
      <c r="C1" s="98"/>
      <c r="D1" s="98"/>
      <c r="E1" s="98"/>
      <c r="F1" s="98"/>
      <c r="G1" s="98"/>
      <c r="H1" s="98"/>
      <c r="I1" s="98"/>
      <c r="J1" s="98"/>
      <c r="K1" s="98"/>
      <c r="L1" s="98"/>
      <c r="M1" s="98"/>
      <c r="N1" s="98"/>
    </row>
    <row r="2" spans="1:15" s="209" customFormat="1" x14ac:dyDescent="0.2">
      <c r="A2" s="213" t="s">
        <v>240</v>
      </c>
      <c r="B2" s="122"/>
      <c r="C2" s="122"/>
      <c r="D2" s="122"/>
      <c r="E2" s="122"/>
      <c r="F2" s="122"/>
      <c r="G2" s="122"/>
      <c r="H2" s="122"/>
      <c r="I2" s="122"/>
      <c r="J2" s="122"/>
      <c r="K2" s="122"/>
      <c r="L2" s="122"/>
      <c r="M2" s="122"/>
      <c r="N2" s="122"/>
    </row>
    <row r="3" spans="1:15" s="2" customFormat="1" x14ac:dyDescent="0.2">
      <c r="A3" s="182"/>
      <c r="B3" s="98"/>
      <c r="C3" s="98"/>
      <c r="D3" s="98"/>
      <c r="E3" s="98"/>
      <c r="F3" s="98"/>
      <c r="G3" s="98"/>
      <c r="H3" s="98"/>
      <c r="I3" s="98"/>
      <c r="K3" s="98"/>
      <c r="L3" s="98"/>
      <c r="N3" s="98"/>
    </row>
    <row r="4" spans="1:15" x14ac:dyDescent="0.2">
      <c r="C4" s="244" t="s">
        <v>242</v>
      </c>
      <c r="D4" s="98"/>
      <c r="E4" s="98"/>
      <c r="F4" s="244" t="s">
        <v>243</v>
      </c>
      <c r="J4" s="29" t="s">
        <v>242</v>
      </c>
      <c r="K4" s="244"/>
      <c r="L4" s="302"/>
      <c r="M4" s="29" t="s">
        <v>243</v>
      </c>
    </row>
    <row r="5" spans="1:15" s="1" customFormat="1" ht="15" x14ac:dyDescent="0.25">
      <c r="A5" s="29"/>
      <c r="B5" s="29"/>
      <c r="C5" s="334"/>
      <c r="D5" s="334"/>
      <c r="E5" s="244"/>
      <c r="F5" s="334"/>
      <c r="G5" s="334"/>
      <c r="H5" s="244"/>
      <c r="I5" s="244"/>
      <c r="J5" s="29" t="s">
        <v>159</v>
      </c>
      <c r="K5" s="244"/>
      <c r="L5" s="302"/>
      <c r="M5" s="244" t="s">
        <v>159</v>
      </c>
      <c r="N5" s="29"/>
    </row>
    <row r="6" spans="1:15" s="1" customFormat="1" ht="15" x14ac:dyDescent="0.25">
      <c r="A6" s="29"/>
      <c r="B6" s="29"/>
      <c r="C6" s="29" t="s">
        <v>246</v>
      </c>
      <c r="D6" s="29" t="s">
        <v>247</v>
      </c>
      <c r="E6" s="244" t="s">
        <v>248</v>
      </c>
      <c r="F6" s="29" t="s">
        <v>249</v>
      </c>
      <c r="G6" s="29" t="s">
        <v>250</v>
      </c>
      <c r="H6" s="244" t="s">
        <v>251</v>
      </c>
      <c r="I6" s="244"/>
      <c r="J6" s="244" t="s">
        <v>244</v>
      </c>
      <c r="K6" s="244" t="s">
        <v>245</v>
      </c>
      <c r="L6" s="302" t="s">
        <v>305</v>
      </c>
      <c r="M6" s="244" t="s">
        <v>244</v>
      </c>
      <c r="N6" s="244" t="s">
        <v>245</v>
      </c>
      <c r="O6" s="302" t="s">
        <v>305</v>
      </c>
    </row>
    <row r="7" spans="1:15" x14ac:dyDescent="0.2">
      <c r="B7" s="31">
        <v>1</v>
      </c>
      <c r="C7" s="44">
        <v>105</v>
      </c>
      <c r="D7" s="44">
        <v>51</v>
      </c>
      <c r="E7" s="256">
        <v>135</v>
      </c>
      <c r="F7" s="44">
        <v>1150</v>
      </c>
      <c r="G7" s="44">
        <v>709</v>
      </c>
      <c r="H7" s="256">
        <v>879</v>
      </c>
      <c r="I7" s="44"/>
      <c r="J7" s="112">
        <f>(D7-C7)/C7</f>
        <v>-0.51428571428571423</v>
      </c>
      <c r="K7" s="112">
        <f>(E7-D7)/D7</f>
        <v>1.6470588235294117</v>
      </c>
      <c r="L7" s="112"/>
      <c r="M7" s="112">
        <f>(G7-F7)/F7</f>
        <v>-0.38347826086956521</v>
      </c>
      <c r="N7" s="112">
        <f>(H7-G7)/G7</f>
        <v>0.23977433004231311</v>
      </c>
    </row>
    <row r="8" spans="1:15" x14ac:dyDescent="0.2">
      <c r="B8" s="31">
        <v>2</v>
      </c>
      <c r="C8" s="44">
        <v>149</v>
      </c>
      <c r="D8" s="44">
        <v>138</v>
      </c>
      <c r="E8" s="256">
        <v>153</v>
      </c>
      <c r="F8" s="44">
        <v>1025</v>
      </c>
      <c r="G8" s="44">
        <v>1103</v>
      </c>
      <c r="H8" s="256">
        <v>876</v>
      </c>
      <c r="I8" s="44"/>
      <c r="J8" s="112">
        <f t="shared" ref="J8:J58" si="0">(D8-C8)/C8</f>
        <v>-7.3825503355704702E-2</v>
      </c>
      <c r="K8" s="112">
        <f t="shared" ref="K8:K23" si="1">(E8-D8)/D8</f>
        <v>0.10869565217391304</v>
      </c>
      <c r="L8" s="112"/>
      <c r="M8" s="112">
        <f t="shared" ref="M8:N58" si="2">(G8-F8)/F8</f>
        <v>7.6097560975609754E-2</v>
      </c>
      <c r="N8" s="112">
        <f t="shared" si="2"/>
        <v>-0.20580235720761558</v>
      </c>
    </row>
    <row r="9" spans="1:15" x14ac:dyDescent="0.2">
      <c r="A9" s="31" t="s">
        <v>92</v>
      </c>
      <c r="B9" s="31">
        <v>3</v>
      </c>
      <c r="C9" s="44">
        <v>165</v>
      </c>
      <c r="D9" s="44">
        <v>164</v>
      </c>
      <c r="E9" s="98">
        <v>129</v>
      </c>
      <c r="F9" s="44">
        <v>1037</v>
      </c>
      <c r="G9" s="44">
        <v>1094</v>
      </c>
      <c r="H9" s="98">
        <v>879</v>
      </c>
      <c r="I9" s="44"/>
      <c r="J9" s="112">
        <f t="shared" si="0"/>
        <v>-6.0606060606060606E-3</v>
      </c>
      <c r="K9" s="112">
        <f t="shared" si="1"/>
        <v>-0.21341463414634146</v>
      </c>
      <c r="L9" s="112"/>
      <c r="M9" s="112">
        <f t="shared" si="2"/>
        <v>5.4966248794599805E-2</v>
      </c>
      <c r="N9" s="112">
        <f t="shared" si="2"/>
        <v>-0.19652650822669104</v>
      </c>
    </row>
    <row r="10" spans="1:15" x14ac:dyDescent="0.2">
      <c r="B10" s="31">
        <v>4</v>
      </c>
      <c r="C10" s="44">
        <v>187</v>
      </c>
      <c r="D10" s="44">
        <v>177</v>
      </c>
      <c r="E10" s="98">
        <v>135</v>
      </c>
      <c r="F10" s="44">
        <v>1025</v>
      </c>
      <c r="G10" s="44">
        <v>1100</v>
      </c>
      <c r="H10" s="98">
        <v>864</v>
      </c>
      <c r="I10" s="44"/>
      <c r="J10" s="112">
        <f t="shared" si="0"/>
        <v>-5.3475935828877004E-2</v>
      </c>
      <c r="K10" s="112">
        <f t="shared" si="1"/>
        <v>-0.23728813559322035</v>
      </c>
      <c r="L10" s="112"/>
      <c r="M10" s="112">
        <f t="shared" si="2"/>
        <v>7.3170731707317069E-2</v>
      </c>
      <c r="N10" s="112">
        <f t="shared" si="2"/>
        <v>-0.21454545454545454</v>
      </c>
    </row>
    <row r="11" spans="1:15" x14ac:dyDescent="0.2">
      <c r="B11" s="31">
        <v>5</v>
      </c>
      <c r="C11" s="44">
        <v>189</v>
      </c>
      <c r="D11" s="44">
        <v>172</v>
      </c>
      <c r="E11" s="44">
        <v>126</v>
      </c>
      <c r="F11" s="44">
        <v>1038</v>
      </c>
      <c r="G11" s="44">
        <v>1078</v>
      </c>
      <c r="H11" s="44">
        <v>874</v>
      </c>
      <c r="I11" s="44"/>
      <c r="J11" s="112">
        <f t="shared" si="0"/>
        <v>-8.9947089947089942E-2</v>
      </c>
      <c r="K11" s="112">
        <f t="shared" si="1"/>
        <v>-0.26744186046511625</v>
      </c>
      <c r="L11" s="112"/>
      <c r="M11" s="112">
        <f t="shared" si="2"/>
        <v>3.8535645472061654E-2</v>
      </c>
      <c r="N11" s="112">
        <f t="shared" si="2"/>
        <v>-0.18923933209647495</v>
      </c>
    </row>
    <row r="12" spans="1:15" x14ac:dyDescent="0.2">
      <c r="B12" s="31">
        <v>6</v>
      </c>
      <c r="C12" s="44">
        <v>183</v>
      </c>
      <c r="D12" s="44">
        <v>175</v>
      </c>
      <c r="E12" s="44">
        <v>108</v>
      </c>
      <c r="F12" s="44">
        <v>1071</v>
      </c>
      <c r="G12" s="44">
        <v>1092</v>
      </c>
      <c r="H12" s="44">
        <v>867</v>
      </c>
      <c r="I12" s="44"/>
      <c r="J12" s="112">
        <f t="shared" si="0"/>
        <v>-4.3715846994535519E-2</v>
      </c>
      <c r="K12" s="112">
        <f t="shared" si="1"/>
        <v>-0.38285714285714284</v>
      </c>
      <c r="L12" s="112"/>
      <c r="M12" s="112">
        <f t="shared" si="2"/>
        <v>1.9607843137254902E-2</v>
      </c>
      <c r="N12" s="112">
        <f t="shared" si="2"/>
        <v>-0.20604395604395603</v>
      </c>
    </row>
    <row r="13" spans="1:15" x14ac:dyDescent="0.2">
      <c r="A13" s="31" t="s">
        <v>93</v>
      </c>
      <c r="B13" s="31">
        <v>7</v>
      </c>
      <c r="C13" s="44">
        <v>186</v>
      </c>
      <c r="D13" s="44">
        <v>167</v>
      </c>
      <c r="E13" s="44">
        <v>127</v>
      </c>
      <c r="F13" s="44">
        <v>1076</v>
      </c>
      <c r="G13" s="44">
        <v>1088</v>
      </c>
      <c r="H13" s="44">
        <v>875</v>
      </c>
      <c r="I13" s="44"/>
      <c r="J13" s="112">
        <f t="shared" si="0"/>
        <v>-0.10215053763440861</v>
      </c>
      <c r="K13" s="112">
        <f t="shared" si="1"/>
        <v>-0.23952095808383234</v>
      </c>
      <c r="L13" s="112"/>
      <c r="M13" s="112">
        <f t="shared" si="2"/>
        <v>1.1152416356877323E-2</v>
      </c>
      <c r="N13" s="112">
        <f t="shared" si="2"/>
        <v>-0.19577205882352941</v>
      </c>
    </row>
    <row r="14" spans="1:15" x14ac:dyDescent="0.2">
      <c r="B14" s="31">
        <v>8</v>
      </c>
      <c r="C14" s="44">
        <v>190</v>
      </c>
      <c r="D14" s="44">
        <v>176</v>
      </c>
      <c r="E14" s="44">
        <v>137</v>
      </c>
      <c r="F14" s="44">
        <v>1103</v>
      </c>
      <c r="G14" s="44">
        <v>1103</v>
      </c>
      <c r="H14" s="44">
        <v>874</v>
      </c>
      <c r="I14" s="44"/>
      <c r="J14" s="112">
        <f t="shared" si="0"/>
        <v>-7.3684210526315783E-2</v>
      </c>
      <c r="K14" s="112">
        <f t="shared" si="1"/>
        <v>-0.22159090909090909</v>
      </c>
      <c r="L14" s="112"/>
      <c r="M14" s="112">
        <f t="shared" si="2"/>
        <v>0</v>
      </c>
      <c r="N14" s="112">
        <f t="shared" si="2"/>
        <v>-0.20761559383499548</v>
      </c>
    </row>
    <row r="15" spans="1:15" x14ac:dyDescent="0.2">
      <c r="B15" s="31">
        <v>9</v>
      </c>
      <c r="C15" s="44">
        <v>193</v>
      </c>
      <c r="D15" s="44">
        <v>163</v>
      </c>
      <c r="E15" s="44">
        <v>130</v>
      </c>
      <c r="F15" s="44">
        <v>1035</v>
      </c>
      <c r="G15" s="44">
        <v>1069</v>
      </c>
      <c r="H15" s="44">
        <v>879</v>
      </c>
      <c r="I15" s="44"/>
      <c r="J15" s="112">
        <f t="shared" si="0"/>
        <v>-0.15544041450777202</v>
      </c>
      <c r="K15" s="112">
        <f t="shared" si="1"/>
        <v>-0.20245398773006135</v>
      </c>
      <c r="L15" s="112"/>
      <c r="M15" s="112">
        <f t="shared" si="2"/>
        <v>3.2850241545893721E-2</v>
      </c>
      <c r="N15" s="112">
        <f t="shared" si="2"/>
        <v>-0.17773620205799812</v>
      </c>
    </row>
    <row r="16" spans="1:15" x14ac:dyDescent="0.2">
      <c r="B16" s="31">
        <v>10</v>
      </c>
      <c r="C16" s="44">
        <v>189</v>
      </c>
      <c r="D16" s="44">
        <v>168</v>
      </c>
      <c r="E16" s="44">
        <v>131</v>
      </c>
      <c r="F16" s="44">
        <v>984</v>
      </c>
      <c r="G16" s="44">
        <v>1104</v>
      </c>
      <c r="H16" s="44">
        <v>880</v>
      </c>
      <c r="I16" s="44"/>
      <c r="J16" s="112">
        <f t="shared" si="0"/>
        <v>-0.1111111111111111</v>
      </c>
      <c r="K16" s="112">
        <f t="shared" si="1"/>
        <v>-0.22023809523809523</v>
      </c>
      <c r="L16" s="112"/>
      <c r="M16" s="112">
        <f t="shared" si="2"/>
        <v>0.12195121951219512</v>
      </c>
      <c r="N16" s="112">
        <f t="shared" si="2"/>
        <v>-0.20289855072463769</v>
      </c>
    </row>
    <row r="17" spans="1:15" x14ac:dyDescent="0.2">
      <c r="B17" s="31">
        <v>11</v>
      </c>
      <c r="C17" s="44">
        <v>188</v>
      </c>
      <c r="D17" s="44">
        <v>162</v>
      </c>
      <c r="E17" s="44">
        <v>134</v>
      </c>
      <c r="F17" s="44">
        <v>881</v>
      </c>
      <c r="G17" s="44">
        <v>844</v>
      </c>
      <c r="H17" s="44">
        <v>749</v>
      </c>
      <c r="I17" s="44"/>
      <c r="J17" s="112">
        <f t="shared" si="0"/>
        <v>-0.13829787234042554</v>
      </c>
      <c r="K17" s="112">
        <f t="shared" si="1"/>
        <v>-0.1728395061728395</v>
      </c>
      <c r="L17" s="112"/>
      <c r="M17" s="112">
        <f t="shared" si="2"/>
        <v>-4.1997729852440407E-2</v>
      </c>
      <c r="N17" s="112">
        <f t="shared" si="2"/>
        <v>-0.11255924170616113</v>
      </c>
    </row>
    <row r="18" spans="1:15" x14ac:dyDescent="0.2">
      <c r="A18" s="31" t="s">
        <v>75</v>
      </c>
      <c r="B18" s="31">
        <v>12</v>
      </c>
      <c r="C18" s="256">
        <v>190</v>
      </c>
      <c r="D18" s="256">
        <v>163</v>
      </c>
      <c r="E18" s="256">
        <v>140</v>
      </c>
      <c r="F18" s="256">
        <v>948</v>
      </c>
      <c r="G18" s="44">
        <v>343</v>
      </c>
      <c r="H18" s="44">
        <v>865</v>
      </c>
      <c r="I18" s="44"/>
      <c r="J18" s="112">
        <f t="shared" si="0"/>
        <v>-0.14210526315789473</v>
      </c>
      <c r="K18" s="112">
        <f t="shared" si="1"/>
        <v>-0.1411042944785276</v>
      </c>
      <c r="L18" s="112">
        <f>E18/C18-1</f>
        <v>-0.26315789473684215</v>
      </c>
      <c r="M18" s="112">
        <f t="shared" si="2"/>
        <v>-0.63818565400843885</v>
      </c>
      <c r="N18" s="112">
        <f t="shared" si="2"/>
        <v>1.5218658892128281</v>
      </c>
      <c r="O18" s="112">
        <f>H18/F18-1</f>
        <v>-8.7552742616033741E-2</v>
      </c>
    </row>
    <row r="19" spans="1:15" x14ac:dyDescent="0.2">
      <c r="B19" s="31">
        <v>13</v>
      </c>
      <c r="C19" s="256">
        <v>195</v>
      </c>
      <c r="D19" s="256">
        <v>149</v>
      </c>
      <c r="E19" s="256">
        <v>93</v>
      </c>
      <c r="F19" s="256">
        <v>971</v>
      </c>
      <c r="G19" s="44">
        <v>334</v>
      </c>
      <c r="H19" s="44">
        <v>851</v>
      </c>
      <c r="I19" s="44"/>
      <c r="J19" s="112">
        <f t="shared" si="0"/>
        <v>-0.23589743589743589</v>
      </c>
      <c r="K19" s="112">
        <f t="shared" si="1"/>
        <v>-0.37583892617449666</v>
      </c>
      <c r="L19" s="112">
        <f t="shared" ref="L19:L23" si="3">E19/C19-1</f>
        <v>-0.52307692307692299</v>
      </c>
      <c r="M19" s="112">
        <f t="shared" si="2"/>
        <v>-0.65602471678681773</v>
      </c>
      <c r="N19" s="112">
        <f t="shared" si="2"/>
        <v>1.5479041916167664</v>
      </c>
      <c r="O19" s="112">
        <f t="shared" ref="O19:O23" si="4">H19/F19-1</f>
        <v>-0.12358393408856849</v>
      </c>
    </row>
    <row r="20" spans="1:15" x14ac:dyDescent="0.2">
      <c r="B20" s="31">
        <v>14</v>
      </c>
      <c r="C20" s="44">
        <v>165</v>
      </c>
      <c r="D20" s="44">
        <v>141</v>
      </c>
      <c r="E20" s="44">
        <v>125</v>
      </c>
      <c r="F20" s="44">
        <v>889</v>
      </c>
      <c r="G20" s="44">
        <v>395</v>
      </c>
      <c r="H20" s="44">
        <v>873</v>
      </c>
      <c r="I20" s="44"/>
      <c r="J20" s="112">
        <f t="shared" si="0"/>
        <v>-0.14545454545454545</v>
      </c>
      <c r="K20" s="112">
        <f t="shared" si="1"/>
        <v>-0.11347517730496454</v>
      </c>
      <c r="L20" s="112">
        <f t="shared" si="3"/>
        <v>-0.24242424242424243</v>
      </c>
      <c r="M20" s="112">
        <f t="shared" si="2"/>
        <v>-0.55568053993250843</v>
      </c>
      <c r="N20" s="112">
        <f t="shared" si="2"/>
        <v>1.210126582278481</v>
      </c>
      <c r="O20" s="112">
        <f t="shared" si="4"/>
        <v>-1.7997750281214864E-2</v>
      </c>
    </row>
    <row r="21" spans="1:15" x14ac:dyDescent="0.2">
      <c r="B21" s="31">
        <v>15</v>
      </c>
      <c r="C21" s="44">
        <v>178</v>
      </c>
      <c r="D21" s="44">
        <v>121</v>
      </c>
      <c r="E21" s="44">
        <v>136</v>
      </c>
      <c r="F21" s="44">
        <v>987</v>
      </c>
      <c r="G21" s="44">
        <v>383</v>
      </c>
      <c r="H21" s="44">
        <v>875</v>
      </c>
      <c r="I21" s="44"/>
      <c r="J21" s="112">
        <f t="shared" si="0"/>
        <v>-0.3202247191011236</v>
      </c>
      <c r="K21" s="112">
        <f t="shared" si="1"/>
        <v>0.12396694214876033</v>
      </c>
      <c r="L21" s="112">
        <f t="shared" si="3"/>
        <v>-0.2359550561797753</v>
      </c>
      <c r="M21" s="112">
        <f t="shared" si="2"/>
        <v>-0.61195542046605877</v>
      </c>
      <c r="N21" s="112">
        <f t="shared" si="2"/>
        <v>1.2845953002610966</v>
      </c>
      <c r="O21" s="112">
        <f t="shared" si="4"/>
        <v>-0.11347517730496459</v>
      </c>
    </row>
    <row r="22" spans="1:15" x14ac:dyDescent="0.2">
      <c r="A22" s="31" t="s">
        <v>74</v>
      </c>
      <c r="B22" s="31">
        <v>16</v>
      </c>
      <c r="C22" s="44">
        <v>49</v>
      </c>
      <c r="D22" s="44">
        <v>125</v>
      </c>
      <c r="E22" s="44">
        <v>137</v>
      </c>
      <c r="F22" s="44">
        <v>934</v>
      </c>
      <c r="G22" s="44">
        <v>386</v>
      </c>
      <c r="H22" s="44">
        <v>879</v>
      </c>
      <c r="I22" s="44"/>
      <c r="J22" s="112">
        <f t="shared" si="0"/>
        <v>1.5510204081632653</v>
      </c>
      <c r="K22" s="112">
        <f t="shared" si="1"/>
        <v>9.6000000000000002E-2</v>
      </c>
      <c r="L22" s="112">
        <f>E22/C22-1</f>
        <v>1.795918367346939</v>
      </c>
      <c r="M22" s="112">
        <f t="shared" si="2"/>
        <v>-0.58672376873661669</v>
      </c>
      <c r="N22" s="112">
        <f t="shared" si="2"/>
        <v>1.2772020725388602</v>
      </c>
      <c r="O22" s="112">
        <f t="shared" si="4"/>
        <v>-5.8886509635974305E-2</v>
      </c>
    </row>
    <row r="23" spans="1:15" x14ac:dyDescent="0.2">
      <c r="B23" s="31">
        <v>17</v>
      </c>
      <c r="C23" s="44">
        <v>148</v>
      </c>
      <c r="D23" s="44">
        <v>140</v>
      </c>
      <c r="E23" s="44">
        <v>138</v>
      </c>
      <c r="F23" s="44">
        <v>917</v>
      </c>
      <c r="G23" s="44">
        <v>377</v>
      </c>
      <c r="H23" s="44">
        <v>877</v>
      </c>
      <c r="I23" s="44"/>
      <c r="J23" s="112">
        <f t="shared" si="0"/>
        <v>-5.4054054054054057E-2</v>
      </c>
      <c r="K23" s="112">
        <f t="shared" si="1"/>
        <v>-1.4285714285714285E-2</v>
      </c>
      <c r="L23" s="112">
        <f t="shared" si="3"/>
        <v>-6.7567567567567544E-2</v>
      </c>
      <c r="M23" s="112">
        <f t="shared" si="2"/>
        <v>-0.58887677208287892</v>
      </c>
      <c r="N23" s="112">
        <f t="shared" si="2"/>
        <v>1.3262599469496021</v>
      </c>
      <c r="O23" s="112">
        <f t="shared" si="4"/>
        <v>-4.3620501635768805E-2</v>
      </c>
    </row>
    <row r="24" spans="1:15" x14ac:dyDescent="0.2">
      <c r="B24" s="31">
        <v>18</v>
      </c>
      <c r="C24" s="44">
        <v>160</v>
      </c>
      <c r="D24" s="44">
        <v>139</v>
      </c>
      <c r="E24" s="44"/>
      <c r="F24" s="44">
        <v>1029</v>
      </c>
      <c r="G24" s="44">
        <v>394</v>
      </c>
      <c r="H24" s="44"/>
      <c r="I24" s="44"/>
      <c r="J24" s="112">
        <f t="shared" si="0"/>
        <v>-0.13125000000000001</v>
      </c>
      <c r="K24" s="112"/>
      <c r="L24" s="112"/>
      <c r="M24" s="112">
        <f t="shared" si="2"/>
        <v>-0.61710398445092318</v>
      </c>
      <c r="N24" s="44"/>
    </row>
    <row r="25" spans="1:15" x14ac:dyDescent="0.2">
      <c r="B25" s="31">
        <v>19</v>
      </c>
      <c r="C25" s="44">
        <v>132</v>
      </c>
      <c r="D25" s="44">
        <v>161</v>
      </c>
      <c r="E25" s="44"/>
      <c r="F25" s="44">
        <v>1025</v>
      </c>
      <c r="G25" s="44">
        <v>383</v>
      </c>
      <c r="H25" s="44"/>
      <c r="I25" s="44"/>
      <c r="J25" s="112">
        <f t="shared" si="0"/>
        <v>0.2196969696969697</v>
      </c>
      <c r="K25" s="112"/>
      <c r="L25" s="112"/>
      <c r="M25" s="112">
        <f t="shared" si="2"/>
        <v>-0.62634146341463415</v>
      </c>
      <c r="N25" s="44"/>
    </row>
    <row r="26" spans="1:15" x14ac:dyDescent="0.2">
      <c r="A26" s="31" t="s">
        <v>16</v>
      </c>
      <c r="B26" s="31">
        <v>20</v>
      </c>
      <c r="C26" s="44">
        <v>133</v>
      </c>
      <c r="D26" s="44">
        <v>161</v>
      </c>
      <c r="E26" s="44"/>
      <c r="F26" s="44">
        <v>839</v>
      </c>
      <c r="G26" s="44">
        <v>399</v>
      </c>
      <c r="H26" s="44"/>
      <c r="I26" s="44"/>
      <c r="J26" s="112">
        <f t="shared" si="0"/>
        <v>0.21052631578947367</v>
      </c>
      <c r="K26" s="112"/>
      <c r="L26" s="112"/>
      <c r="M26" s="112">
        <f t="shared" si="2"/>
        <v>-0.52443384982121577</v>
      </c>
      <c r="N26" s="44"/>
    </row>
    <row r="27" spans="1:15" x14ac:dyDescent="0.2">
      <c r="B27" s="31">
        <v>21</v>
      </c>
      <c r="C27" s="44">
        <v>160</v>
      </c>
      <c r="D27" s="44">
        <v>153</v>
      </c>
      <c r="E27" s="44"/>
      <c r="F27" s="44">
        <v>994</v>
      </c>
      <c r="G27" s="44">
        <v>384</v>
      </c>
      <c r="H27" s="44"/>
      <c r="I27" s="44"/>
      <c r="J27" s="112">
        <f t="shared" si="0"/>
        <v>-4.3749999999999997E-2</v>
      </c>
      <c r="K27" s="112"/>
      <c r="L27" s="112"/>
      <c r="M27" s="112">
        <f t="shared" si="2"/>
        <v>-0.61368209255533201</v>
      </c>
      <c r="N27" s="44"/>
    </row>
    <row r="28" spans="1:15" x14ac:dyDescent="0.2">
      <c r="B28" s="31">
        <v>22</v>
      </c>
      <c r="C28" s="44">
        <v>136</v>
      </c>
      <c r="D28" s="44">
        <v>153</v>
      </c>
      <c r="E28" s="44"/>
      <c r="F28" s="44">
        <v>979</v>
      </c>
      <c r="G28" s="44">
        <v>399</v>
      </c>
      <c r="H28" s="44"/>
      <c r="I28" s="44"/>
      <c r="J28" s="112">
        <f t="shared" si="0"/>
        <v>0.125</v>
      </c>
      <c r="K28" s="112"/>
      <c r="L28" s="112"/>
      <c r="M28" s="112">
        <f t="shared" si="2"/>
        <v>-0.59244126659856999</v>
      </c>
      <c r="N28" s="44"/>
    </row>
    <row r="29" spans="1:15" x14ac:dyDescent="0.2">
      <c r="B29" s="31">
        <v>23</v>
      </c>
      <c r="C29" s="44">
        <v>160</v>
      </c>
      <c r="D29" s="44">
        <v>143</v>
      </c>
      <c r="E29" s="44"/>
      <c r="F29" s="44">
        <v>982</v>
      </c>
      <c r="G29" s="44">
        <v>383</v>
      </c>
      <c r="H29" s="44"/>
      <c r="I29" s="44"/>
      <c r="J29" s="112">
        <f t="shared" si="0"/>
        <v>-0.10625</v>
      </c>
      <c r="K29" s="112"/>
      <c r="L29" s="112"/>
      <c r="M29" s="112">
        <f t="shared" si="2"/>
        <v>-0.60997963340122197</v>
      </c>
      <c r="N29" s="44"/>
    </row>
    <row r="30" spans="1:15" x14ac:dyDescent="0.2">
      <c r="B30" s="31">
        <v>24</v>
      </c>
      <c r="C30" s="44">
        <v>167</v>
      </c>
      <c r="D30" s="44">
        <v>156</v>
      </c>
      <c r="E30" s="44"/>
      <c r="F30" s="44">
        <v>947</v>
      </c>
      <c r="G30" s="44">
        <v>868</v>
      </c>
      <c r="H30" s="44"/>
      <c r="I30" s="44"/>
      <c r="J30" s="112">
        <f t="shared" si="0"/>
        <v>-6.5868263473053898E-2</v>
      </c>
      <c r="K30" s="112"/>
      <c r="L30" s="112"/>
      <c r="M30" s="112">
        <f t="shared" si="2"/>
        <v>-8.3421330517423439E-2</v>
      </c>
      <c r="N30" s="44"/>
    </row>
    <row r="31" spans="1:15" x14ac:dyDescent="0.2">
      <c r="A31" s="31" t="s">
        <v>73</v>
      </c>
      <c r="B31" s="31">
        <v>25</v>
      </c>
      <c r="C31" s="44">
        <v>176</v>
      </c>
      <c r="D31" s="44">
        <v>154</v>
      </c>
      <c r="E31" s="44"/>
      <c r="F31" s="44">
        <v>990</v>
      </c>
      <c r="G31" s="44">
        <v>846</v>
      </c>
      <c r="H31" s="44"/>
      <c r="I31" s="44"/>
      <c r="J31" s="112">
        <f t="shared" si="0"/>
        <v>-0.125</v>
      </c>
      <c r="K31" s="112"/>
      <c r="L31" s="112"/>
      <c r="M31" s="112">
        <f t="shared" si="2"/>
        <v>-0.14545454545454545</v>
      </c>
      <c r="N31" s="44"/>
    </row>
    <row r="32" spans="1:15" x14ac:dyDescent="0.2">
      <c r="B32" s="31">
        <v>26</v>
      </c>
      <c r="C32" s="44">
        <v>181</v>
      </c>
      <c r="D32" s="44">
        <v>162</v>
      </c>
      <c r="E32" s="44"/>
      <c r="F32" s="44">
        <v>962</v>
      </c>
      <c r="G32" s="44">
        <v>856</v>
      </c>
      <c r="H32" s="44"/>
      <c r="I32" s="44"/>
      <c r="J32" s="112">
        <f t="shared" si="0"/>
        <v>-0.10497237569060773</v>
      </c>
      <c r="K32" s="112"/>
      <c r="L32" s="112"/>
      <c r="M32" s="112">
        <f t="shared" si="2"/>
        <v>-0.11018711018711019</v>
      </c>
      <c r="N32" s="44"/>
    </row>
    <row r="33" spans="1:14" x14ac:dyDescent="0.2">
      <c r="B33" s="31">
        <v>27</v>
      </c>
      <c r="C33" s="44">
        <v>181</v>
      </c>
      <c r="D33" s="44">
        <v>166</v>
      </c>
      <c r="E33" s="44"/>
      <c r="F33" s="44">
        <v>1031</v>
      </c>
      <c r="G33" s="44">
        <v>877</v>
      </c>
      <c r="H33" s="44"/>
      <c r="I33" s="44"/>
      <c r="J33" s="112">
        <f t="shared" si="0"/>
        <v>-8.2872928176795577E-2</v>
      </c>
      <c r="K33" s="112"/>
      <c r="L33" s="112"/>
      <c r="M33" s="112">
        <f t="shared" si="2"/>
        <v>-0.14936954413191075</v>
      </c>
      <c r="N33" s="44"/>
    </row>
    <row r="34" spans="1:14" x14ac:dyDescent="0.2">
      <c r="B34" s="31">
        <v>28</v>
      </c>
      <c r="C34" s="44">
        <v>185</v>
      </c>
      <c r="D34" s="44">
        <v>157</v>
      </c>
      <c r="E34" s="44"/>
      <c r="F34" s="44">
        <v>1015</v>
      </c>
      <c r="G34" s="44">
        <v>846</v>
      </c>
      <c r="H34" s="44"/>
      <c r="I34" s="44"/>
      <c r="J34" s="112">
        <f t="shared" si="0"/>
        <v>-0.15135135135135136</v>
      </c>
      <c r="K34" s="112"/>
      <c r="L34" s="112"/>
      <c r="M34" s="112">
        <f t="shared" si="2"/>
        <v>-0.1665024630541872</v>
      </c>
      <c r="N34" s="44"/>
    </row>
    <row r="35" spans="1:14" x14ac:dyDescent="0.2">
      <c r="A35" s="31" t="s">
        <v>72</v>
      </c>
      <c r="B35" s="31">
        <v>29</v>
      </c>
      <c r="C35" s="44">
        <v>156</v>
      </c>
      <c r="D35" s="44">
        <v>112</v>
      </c>
      <c r="E35" s="44"/>
      <c r="F35" s="44">
        <v>1040</v>
      </c>
      <c r="G35" s="44">
        <v>872</v>
      </c>
      <c r="H35" s="44"/>
      <c r="I35" s="44"/>
      <c r="J35" s="112">
        <f t="shared" si="0"/>
        <v>-0.28205128205128205</v>
      </c>
      <c r="K35" s="112"/>
      <c r="L35" s="112"/>
      <c r="M35" s="112">
        <f t="shared" si="2"/>
        <v>-0.16153846153846155</v>
      </c>
      <c r="N35" s="44"/>
    </row>
    <row r="36" spans="1:14" x14ac:dyDescent="0.2">
      <c r="B36" s="31">
        <v>30</v>
      </c>
      <c r="C36" s="44">
        <v>125</v>
      </c>
      <c r="D36" s="44">
        <v>5</v>
      </c>
      <c r="E36" s="44"/>
      <c r="F36" s="44">
        <v>1037</v>
      </c>
      <c r="G36" s="44">
        <v>872</v>
      </c>
      <c r="H36" s="44"/>
      <c r="I36" s="44"/>
      <c r="J36" s="112">
        <f t="shared" si="0"/>
        <v>-0.96</v>
      </c>
      <c r="K36" s="112"/>
      <c r="L36" s="112"/>
      <c r="M36" s="112">
        <f t="shared" si="2"/>
        <v>-0.15911282545805208</v>
      </c>
      <c r="N36" s="44"/>
    </row>
    <row r="37" spans="1:14" x14ac:dyDescent="0.2">
      <c r="B37" s="31">
        <v>31</v>
      </c>
      <c r="C37" s="44">
        <v>134</v>
      </c>
      <c r="D37" s="44">
        <v>123</v>
      </c>
      <c r="E37" s="44"/>
      <c r="F37" s="44">
        <v>1051</v>
      </c>
      <c r="G37" s="44">
        <v>787</v>
      </c>
      <c r="H37" s="44"/>
      <c r="I37" s="44"/>
      <c r="J37" s="112">
        <f t="shared" si="0"/>
        <v>-8.2089552238805971E-2</v>
      </c>
      <c r="K37" s="112"/>
      <c r="L37" s="112"/>
      <c r="M37" s="112">
        <f t="shared" si="2"/>
        <v>-0.25118934348239774</v>
      </c>
      <c r="N37" s="44"/>
    </row>
    <row r="38" spans="1:14" x14ac:dyDescent="0.2">
      <c r="B38" s="31">
        <v>32</v>
      </c>
      <c r="C38" s="44">
        <v>149</v>
      </c>
      <c r="D38" s="44">
        <v>100</v>
      </c>
      <c r="E38" s="44"/>
      <c r="F38" s="44">
        <v>1068</v>
      </c>
      <c r="G38" s="44">
        <v>850</v>
      </c>
      <c r="H38" s="44"/>
      <c r="I38" s="44"/>
      <c r="J38" s="112">
        <f t="shared" si="0"/>
        <v>-0.32885906040268459</v>
      </c>
      <c r="K38" s="112"/>
      <c r="L38" s="112"/>
      <c r="M38" s="112">
        <f t="shared" si="2"/>
        <v>-0.20411985018726592</v>
      </c>
      <c r="N38" s="44"/>
    </row>
    <row r="39" spans="1:14" x14ac:dyDescent="0.2">
      <c r="A39" s="31" t="s">
        <v>71</v>
      </c>
      <c r="B39" s="31">
        <v>33</v>
      </c>
      <c r="C39" s="44">
        <v>154</v>
      </c>
      <c r="D39" s="44">
        <v>149</v>
      </c>
      <c r="E39" s="44"/>
      <c r="F39" s="44">
        <v>1082</v>
      </c>
      <c r="G39" s="44">
        <v>868</v>
      </c>
      <c r="H39" s="44"/>
      <c r="I39" s="44"/>
      <c r="J39" s="112">
        <f t="shared" si="0"/>
        <v>-3.2467532467532464E-2</v>
      </c>
      <c r="K39" s="112"/>
      <c r="L39" s="112"/>
      <c r="M39" s="112">
        <f t="shared" si="2"/>
        <v>-0.1977818853974122</v>
      </c>
      <c r="N39" s="44"/>
    </row>
    <row r="40" spans="1:14" x14ac:dyDescent="0.2">
      <c r="B40" s="31">
        <v>34</v>
      </c>
      <c r="C40" s="44">
        <v>165</v>
      </c>
      <c r="D40" s="44">
        <v>149</v>
      </c>
      <c r="E40" s="44"/>
      <c r="F40" s="44">
        <v>1047</v>
      </c>
      <c r="G40" s="44">
        <v>842</v>
      </c>
      <c r="H40" s="44"/>
      <c r="I40" s="44"/>
      <c r="J40" s="112">
        <f t="shared" si="0"/>
        <v>-9.696969696969697E-2</v>
      </c>
      <c r="K40" s="112"/>
      <c r="L40" s="112"/>
      <c r="M40" s="112">
        <f t="shared" si="2"/>
        <v>-0.19579751671442217</v>
      </c>
      <c r="N40" s="44"/>
    </row>
    <row r="41" spans="1:14" x14ac:dyDescent="0.2">
      <c r="B41" s="31">
        <v>35</v>
      </c>
      <c r="C41" s="44">
        <v>169</v>
      </c>
      <c r="D41" s="44">
        <v>154</v>
      </c>
      <c r="E41" s="44"/>
      <c r="F41" s="44">
        <v>1048</v>
      </c>
      <c r="G41" s="44">
        <v>877</v>
      </c>
      <c r="H41" s="44"/>
      <c r="I41" s="44"/>
      <c r="J41" s="112">
        <f t="shared" si="0"/>
        <v>-8.8757396449704137E-2</v>
      </c>
      <c r="K41" s="112"/>
      <c r="L41" s="112"/>
      <c r="M41" s="112">
        <f t="shared" si="2"/>
        <v>-0.16316793893129772</v>
      </c>
      <c r="N41" s="44"/>
    </row>
    <row r="42" spans="1:14" x14ac:dyDescent="0.2">
      <c r="B42" s="31">
        <v>36</v>
      </c>
      <c r="C42" s="44">
        <v>179</v>
      </c>
      <c r="D42" s="44">
        <v>163</v>
      </c>
      <c r="E42" s="44"/>
      <c r="F42" s="44">
        <v>1081</v>
      </c>
      <c r="G42" s="44">
        <v>873</v>
      </c>
      <c r="H42" s="44"/>
      <c r="I42" s="44"/>
      <c r="J42" s="112">
        <f t="shared" si="0"/>
        <v>-8.9385474860335198E-2</v>
      </c>
      <c r="K42" s="112"/>
      <c r="L42" s="112"/>
      <c r="M42" s="112">
        <f t="shared" si="2"/>
        <v>-0.19241443108233117</v>
      </c>
      <c r="N42" s="44"/>
    </row>
    <row r="43" spans="1:14" x14ac:dyDescent="0.2">
      <c r="B43" s="31">
        <v>37</v>
      </c>
      <c r="C43" s="44">
        <v>183</v>
      </c>
      <c r="D43" s="44">
        <v>168</v>
      </c>
      <c r="E43" s="44"/>
      <c r="F43" s="44">
        <v>1073</v>
      </c>
      <c r="G43" s="44">
        <v>857</v>
      </c>
      <c r="H43" s="44"/>
      <c r="I43" s="44"/>
      <c r="J43" s="112">
        <f t="shared" si="0"/>
        <v>-8.1967213114754092E-2</v>
      </c>
      <c r="K43" s="112"/>
      <c r="L43" s="112"/>
      <c r="M43" s="112">
        <f t="shared" si="2"/>
        <v>-0.20130475302889095</v>
      </c>
      <c r="N43" s="44"/>
    </row>
    <row r="44" spans="1:14" x14ac:dyDescent="0.2">
      <c r="A44" s="31" t="s">
        <v>70</v>
      </c>
      <c r="B44" s="31">
        <v>38</v>
      </c>
      <c r="C44" s="44">
        <v>183</v>
      </c>
      <c r="D44" s="44">
        <v>170</v>
      </c>
      <c r="E44" s="44"/>
      <c r="F44" s="44">
        <v>1044</v>
      </c>
      <c r="G44" s="44">
        <v>855</v>
      </c>
      <c r="H44" s="44"/>
      <c r="I44" s="44"/>
      <c r="J44" s="112">
        <f t="shared" si="0"/>
        <v>-7.1038251366120214E-2</v>
      </c>
      <c r="K44" s="112"/>
      <c r="L44" s="112"/>
      <c r="M44" s="112">
        <f t="shared" si="2"/>
        <v>-0.18103448275862069</v>
      </c>
      <c r="N44" s="44"/>
    </row>
    <row r="45" spans="1:14" x14ac:dyDescent="0.2">
      <c r="B45" s="31">
        <v>39</v>
      </c>
      <c r="C45" s="44">
        <v>183</v>
      </c>
      <c r="D45" s="44">
        <v>161</v>
      </c>
      <c r="E45" s="44"/>
      <c r="F45" s="44">
        <v>1064</v>
      </c>
      <c r="G45" s="44">
        <v>863</v>
      </c>
      <c r="H45" s="44"/>
      <c r="I45" s="44"/>
      <c r="J45" s="112">
        <f t="shared" si="0"/>
        <v>-0.12021857923497267</v>
      </c>
      <c r="K45" s="112"/>
      <c r="L45" s="112"/>
      <c r="M45" s="112">
        <f t="shared" si="2"/>
        <v>-0.18890977443609022</v>
      </c>
      <c r="N45" s="44"/>
    </row>
    <row r="46" spans="1:14" x14ac:dyDescent="0.2">
      <c r="B46" s="31">
        <v>40</v>
      </c>
      <c r="C46" s="44">
        <v>176</v>
      </c>
      <c r="D46" s="44">
        <v>94</v>
      </c>
      <c r="E46" s="44"/>
      <c r="F46" s="44">
        <v>1061</v>
      </c>
      <c r="G46" s="44">
        <v>883</v>
      </c>
      <c r="H46" s="44"/>
      <c r="I46" s="44"/>
      <c r="J46" s="112">
        <f t="shared" si="0"/>
        <v>-0.46590909090909088</v>
      </c>
      <c r="K46" s="112"/>
      <c r="L46" s="112"/>
      <c r="M46" s="112">
        <f t="shared" si="2"/>
        <v>-0.16776625824693686</v>
      </c>
      <c r="N46" s="44"/>
    </row>
    <row r="47" spans="1:14" x14ac:dyDescent="0.2">
      <c r="B47" s="31">
        <v>41</v>
      </c>
      <c r="C47" s="44">
        <v>184</v>
      </c>
      <c r="D47" s="44">
        <v>180</v>
      </c>
      <c r="E47" s="44"/>
      <c r="F47" s="44">
        <v>1081</v>
      </c>
      <c r="G47" s="44">
        <v>859</v>
      </c>
      <c r="H47" s="44"/>
      <c r="I47" s="44"/>
      <c r="J47" s="112">
        <f t="shared" si="0"/>
        <v>-2.1739130434782608E-2</v>
      </c>
      <c r="K47" s="112"/>
      <c r="L47" s="112"/>
      <c r="M47" s="112">
        <f t="shared" si="2"/>
        <v>-0.20536540240518039</v>
      </c>
      <c r="N47" s="44"/>
    </row>
    <row r="48" spans="1:14" x14ac:dyDescent="0.2">
      <c r="A48" s="31" t="s">
        <v>68</v>
      </c>
      <c r="B48" s="31">
        <v>42</v>
      </c>
      <c r="C48" s="44">
        <v>175</v>
      </c>
      <c r="D48" s="44">
        <v>170</v>
      </c>
      <c r="E48" s="44"/>
      <c r="F48" s="44">
        <v>1069</v>
      </c>
      <c r="G48" s="44">
        <v>885</v>
      </c>
      <c r="H48" s="44"/>
      <c r="I48" s="44"/>
      <c r="J48" s="112">
        <f t="shared" si="0"/>
        <v>-2.8571428571428571E-2</v>
      </c>
      <c r="K48" s="112"/>
      <c r="L48" s="112"/>
      <c r="M48" s="112">
        <f t="shared" si="2"/>
        <v>-0.17212347988774557</v>
      </c>
      <c r="N48" s="44"/>
    </row>
    <row r="49" spans="1:14" x14ac:dyDescent="0.2">
      <c r="B49" s="31">
        <v>43</v>
      </c>
      <c r="C49" s="44">
        <v>181</v>
      </c>
      <c r="D49" s="44">
        <v>166</v>
      </c>
      <c r="E49" s="44"/>
      <c r="F49" s="44">
        <v>1085</v>
      </c>
      <c r="G49" s="44">
        <v>873</v>
      </c>
      <c r="H49" s="44"/>
      <c r="I49" s="44"/>
      <c r="J49" s="112">
        <f t="shared" si="0"/>
        <v>-8.2872928176795577E-2</v>
      </c>
      <c r="K49" s="112"/>
      <c r="L49" s="112"/>
      <c r="M49" s="112">
        <f t="shared" si="2"/>
        <v>-0.19539170506912443</v>
      </c>
      <c r="N49" s="44"/>
    </row>
    <row r="50" spans="1:14" x14ac:dyDescent="0.2">
      <c r="B50" s="31">
        <v>44</v>
      </c>
      <c r="C50" s="44">
        <v>164</v>
      </c>
      <c r="D50" s="44">
        <v>160</v>
      </c>
      <c r="E50" s="44"/>
      <c r="F50" s="44">
        <v>941</v>
      </c>
      <c r="G50" s="44">
        <v>751</v>
      </c>
      <c r="H50" s="44"/>
      <c r="I50" s="44"/>
      <c r="J50" s="112">
        <f t="shared" si="0"/>
        <v>-2.4390243902439025E-2</v>
      </c>
      <c r="K50" s="112"/>
      <c r="L50" s="112"/>
      <c r="M50" s="112">
        <f t="shared" si="2"/>
        <v>-0.20191285866099895</v>
      </c>
      <c r="N50" s="44"/>
    </row>
    <row r="51" spans="1:14" x14ac:dyDescent="0.2">
      <c r="B51" s="31">
        <v>45</v>
      </c>
      <c r="C51" s="44">
        <v>181</v>
      </c>
      <c r="D51" s="44">
        <v>164</v>
      </c>
      <c r="E51" s="44"/>
      <c r="F51" s="44">
        <v>1077</v>
      </c>
      <c r="G51" s="44">
        <v>881</v>
      </c>
      <c r="H51" s="44"/>
      <c r="I51" s="44"/>
      <c r="J51" s="112">
        <f t="shared" si="0"/>
        <v>-9.3922651933701654E-2</v>
      </c>
      <c r="K51" s="112"/>
      <c r="L51" s="112"/>
      <c r="M51" s="112">
        <f t="shared" si="2"/>
        <v>-0.18198700092850512</v>
      </c>
      <c r="N51" s="44"/>
    </row>
    <row r="52" spans="1:14" x14ac:dyDescent="0.2">
      <c r="A52" s="31" t="s">
        <v>67</v>
      </c>
      <c r="B52" s="31">
        <v>46</v>
      </c>
      <c r="C52" s="44">
        <v>172</v>
      </c>
      <c r="D52" s="44">
        <v>167</v>
      </c>
      <c r="E52" s="44"/>
      <c r="F52" s="44">
        <v>1083</v>
      </c>
      <c r="G52" s="44">
        <v>881</v>
      </c>
      <c r="H52" s="44"/>
      <c r="I52" s="44"/>
      <c r="J52" s="112">
        <f t="shared" si="0"/>
        <v>-2.9069767441860465E-2</v>
      </c>
      <c r="K52" s="112"/>
      <c r="L52" s="112"/>
      <c r="M52" s="112">
        <f t="shared" si="2"/>
        <v>-0.18651892890120036</v>
      </c>
      <c r="N52" s="44"/>
    </row>
    <row r="53" spans="1:14" x14ac:dyDescent="0.2">
      <c r="B53" s="31">
        <v>47</v>
      </c>
      <c r="C53" s="44">
        <v>174</v>
      </c>
      <c r="D53" s="44">
        <v>177</v>
      </c>
      <c r="E53" s="44"/>
      <c r="F53" s="44">
        <v>1081</v>
      </c>
      <c r="G53" s="44">
        <v>822</v>
      </c>
      <c r="H53" s="44"/>
      <c r="I53" s="44"/>
      <c r="J53" s="112">
        <f t="shared" si="0"/>
        <v>1.7241379310344827E-2</v>
      </c>
      <c r="K53" s="112"/>
      <c r="L53" s="112"/>
      <c r="M53" s="112">
        <f t="shared" si="2"/>
        <v>-0.23959296947271044</v>
      </c>
      <c r="N53" s="44"/>
    </row>
    <row r="54" spans="1:14" x14ac:dyDescent="0.2">
      <c r="B54" s="31">
        <v>48</v>
      </c>
      <c r="C54" s="44">
        <v>175</v>
      </c>
      <c r="D54" s="44">
        <v>181</v>
      </c>
      <c r="E54" s="44"/>
      <c r="F54" s="44">
        <v>1071</v>
      </c>
      <c r="G54" s="44">
        <v>824</v>
      </c>
      <c r="H54" s="44"/>
      <c r="I54" s="44"/>
      <c r="J54" s="112">
        <f t="shared" si="0"/>
        <v>3.4285714285714287E-2</v>
      </c>
      <c r="K54" s="112"/>
      <c r="L54" s="112"/>
      <c r="M54" s="112">
        <f t="shared" si="2"/>
        <v>-0.23062558356676005</v>
      </c>
      <c r="N54" s="44"/>
    </row>
    <row r="55" spans="1:14" x14ac:dyDescent="0.2">
      <c r="B55" s="31">
        <v>49</v>
      </c>
      <c r="C55" s="44">
        <v>188</v>
      </c>
      <c r="D55" s="256">
        <v>176</v>
      </c>
      <c r="E55" s="256"/>
      <c r="F55" s="256">
        <v>1083</v>
      </c>
      <c r="G55" s="256">
        <v>871</v>
      </c>
      <c r="H55" s="256"/>
      <c r="I55" s="256"/>
      <c r="J55" s="112">
        <f t="shared" si="0"/>
        <v>-6.3829787234042548E-2</v>
      </c>
      <c r="K55" s="112"/>
      <c r="L55" s="112"/>
      <c r="M55" s="112">
        <f t="shared" si="2"/>
        <v>-0.19575253924284394</v>
      </c>
      <c r="N55" s="44"/>
    </row>
    <row r="56" spans="1:14" x14ac:dyDescent="0.2">
      <c r="A56" s="31" t="s">
        <v>66</v>
      </c>
      <c r="B56" s="31">
        <v>50</v>
      </c>
      <c r="C56" s="44">
        <v>179</v>
      </c>
      <c r="D56" s="256">
        <v>178</v>
      </c>
      <c r="E56" s="256"/>
      <c r="F56" s="256">
        <v>1078</v>
      </c>
      <c r="G56" s="256">
        <v>872</v>
      </c>
      <c r="H56" s="256"/>
      <c r="I56" s="256"/>
      <c r="J56" s="112">
        <f t="shared" si="0"/>
        <v>-5.5865921787709499E-3</v>
      </c>
      <c r="K56" s="112"/>
      <c r="L56" s="112"/>
      <c r="M56" s="112">
        <f t="shared" si="2"/>
        <v>-0.19109461966604824</v>
      </c>
      <c r="N56" s="44"/>
    </row>
    <row r="57" spans="1:14" x14ac:dyDescent="0.2">
      <c r="B57" s="31">
        <v>51</v>
      </c>
      <c r="C57" s="44">
        <v>155</v>
      </c>
      <c r="D57" s="256">
        <v>179</v>
      </c>
      <c r="E57" s="256"/>
      <c r="F57" s="256">
        <v>1086</v>
      </c>
      <c r="G57" s="256">
        <v>883</v>
      </c>
      <c r="H57" s="256"/>
      <c r="I57" s="256"/>
      <c r="J57" s="112">
        <f t="shared" si="0"/>
        <v>0.15483870967741936</v>
      </c>
      <c r="K57" s="112"/>
      <c r="L57" s="112"/>
      <c r="M57" s="112">
        <f t="shared" si="2"/>
        <v>-0.1869244935543278</v>
      </c>
      <c r="N57" s="44"/>
    </row>
    <row r="58" spans="1:14" x14ac:dyDescent="0.2">
      <c r="B58" s="31">
        <v>52</v>
      </c>
      <c r="C58" s="44">
        <v>52</v>
      </c>
      <c r="D58" s="256">
        <v>85</v>
      </c>
      <c r="E58" s="256"/>
      <c r="F58" s="256">
        <v>1012</v>
      </c>
      <c r="G58" s="256">
        <v>877</v>
      </c>
      <c r="H58" s="256"/>
      <c r="I58" s="256"/>
      <c r="J58" s="112">
        <f t="shared" si="0"/>
        <v>0.63461538461538458</v>
      </c>
      <c r="K58" s="112"/>
      <c r="L58" s="112"/>
      <c r="M58" s="112">
        <f t="shared" si="2"/>
        <v>-0.13339920948616601</v>
      </c>
      <c r="N58" s="44"/>
    </row>
    <row r="59" spans="1:14" x14ac:dyDescent="0.2">
      <c r="B59" s="31">
        <v>53</v>
      </c>
      <c r="C59" s="44">
        <f>(C58+D7)/2</f>
        <v>51.5</v>
      </c>
      <c r="D59" s="44">
        <f>(D58+E7)/2</f>
        <v>110</v>
      </c>
      <c r="E59" s="256"/>
      <c r="F59" s="44">
        <f>(F58+G7)/2</f>
        <v>860.5</v>
      </c>
      <c r="G59" s="44">
        <f>(G58+H7)/2</f>
        <v>878</v>
      </c>
      <c r="H59" s="256"/>
      <c r="I59" s="256"/>
      <c r="J59" s="112">
        <f t="shared" ref="J59" si="5">(D59-C59)/C59</f>
        <v>1.1359223300970873</v>
      </c>
      <c r="K59" s="112"/>
      <c r="L59" s="112"/>
      <c r="M59" s="112">
        <f t="shared" ref="M59" si="6">(G59-F59)/F59</f>
        <v>2.0337013364323069E-2</v>
      </c>
      <c r="N59" s="257" t="s">
        <v>241</v>
      </c>
    </row>
    <row r="62" spans="1:14" x14ac:dyDescent="0.2">
      <c r="A62" s="29" t="s">
        <v>62</v>
      </c>
    </row>
    <row r="63" spans="1:14" x14ac:dyDescent="0.2">
      <c r="A63" s="30" t="s">
        <v>65</v>
      </c>
    </row>
  </sheetData>
  <mergeCells count="2">
    <mergeCell ref="C5:D5"/>
    <mergeCell ref="F5:G5"/>
  </mergeCells>
  <pageMargins left="0.7" right="0.7" top="0.75" bottom="0.7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F3D8C-AE7F-420E-99DD-D30A1F759B46}">
  <sheetPr>
    <tabColor rgb="FFFFFF00"/>
  </sheetPr>
  <dimension ref="A1:R47"/>
  <sheetViews>
    <sheetView zoomScaleNormal="100" zoomScaleSheetLayoutView="112" workbookViewId="0">
      <selection activeCell="J22" sqref="J22:R31"/>
    </sheetView>
  </sheetViews>
  <sheetFormatPr defaultRowHeight="14.25" x14ac:dyDescent="0.2"/>
  <cols>
    <col min="1" max="2" width="9" style="47" customWidth="1"/>
    <col min="3" max="3" width="10.5" style="47" customWidth="1"/>
    <col min="4" max="4" width="9.5" style="47" customWidth="1"/>
    <col min="5" max="5" width="13.875" style="47" customWidth="1"/>
    <col min="6" max="6" width="6.875" style="47" customWidth="1"/>
    <col min="7" max="7" width="12.625" style="47" customWidth="1"/>
    <col min="8" max="8" width="8.25" style="47" customWidth="1"/>
    <col min="9" max="10" width="9" style="31"/>
    <col min="11" max="11" width="10.25" style="31" customWidth="1"/>
    <col min="12" max="12" width="10.25" style="143" customWidth="1"/>
    <col min="13" max="13" width="10.625" style="47" customWidth="1"/>
    <col min="14" max="14" width="10.25" style="47" customWidth="1"/>
    <col min="15" max="15" width="13.5" style="47" customWidth="1"/>
    <col min="16" max="18" width="9" style="47" customWidth="1"/>
  </cols>
  <sheetData>
    <row r="1" spans="1:18" s="98" customFormat="1" ht="12.75" x14ac:dyDescent="0.2">
      <c r="A1" s="106" t="s">
        <v>292</v>
      </c>
      <c r="B1" s="48"/>
      <c r="C1" s="48"/>
      <c r="D1" s="48"/>
      <c r="E1" s="48"/>
      <c r="F1" s="48"/>
      <c r="G1" s="48"/>
      <c r="H1" s="48"/>
      <c r="L1" s="201"/>
      <c r="M1" s="48"/>
      <c r="N1" s="48"/>
      <c r="O1" s="48"/>
      <c r="P1" s="48"/>
      <c r="Q1" s="48"/>
      <c r="R1" s="48"/>
    </row>
    <row r="2" spans="1:18" s="98" customFormat="1" ht="12.75" x14ac:dyDescent="0.2">
      <c r="A2" s="181" t="s">
        <v>293</v>
      </c>
      <c r="B2" s="48"/>
      <c r="C2" s="48"/>
      <c r="D2" s="48"/>
      <c r="E2" s="48"/>
      <c r="F2" s="48"/>
      <c r="G2" s="48"/>
      <c r="H2" s="48"/>
      <c r="L2" s="201"/>
      <c r="M2" s="48"/>
      <c r="N2" s="48"/>
      <c r="O2" s="48"/>
      <c r="P2" s="48"/>
      <c r="Q2" s="48"/>
      <c r="R2" s="48"/>
    </row>
    <row r="3" spans="1:18" s="98" customFormat="1" ht="12.75" x14ac:dyDescent="0.2">
      <c r="A3" s="106"/>
      <c r="B3" s="48"/>
      <c r="C3" s="48"/>
      <c r="D3" s="48"/>
      <c r="E3" s="48"/>
      <c r="F3" s="48"/>
      <c r="G3" s="48"/>
      <c r="H3" s="48"/>
      <c r="L3" s="201"/>
      <c r="M3" s="48"/>
      <c r="N3" s="48"/>
      <c r="O3" s="48"/>
      <c r="P3" s="48"/>
      <c r="Q3" s="48"/>
      <c r="R3" s="48"/>
    </row>
    <row r="4" spans="1:18" x14ac:dyDescent="0.2">
      <c r="K4" s="106" t="s">
        <v>209</v>
      </c>
      <c r="L4" s="54"/>
      <c r="M4" s="48"/>
      <c r="N4" s="48"/>
    </row>
    <row r="5" spans="1:18" s="1" customFormat="1" ht="49.5" customHeight="1" x14ac:dyDescent="0.25">
      <c r="A5" s="45">
        <v>2019</v>
      </c>
      <c r="B5" s="45"/>
      <c r="C5" s="45" t="s">
        <v>176</v>
      </c>
      <c r="D5" s="45" t="s">
        <v>178</v>
      </c>
      <c r="E5" s="130" t="s">
        <v>177</v>
      </c>
      <c r="F5" s="45" t="s">
        <v>117</v>
      </c>
      <c r="G5" s="130" t="s">
        <v>210</v>
      </c>
      <c r="H5" s="45" t="s">
        <v>130</v>
      </c>
      <c r="I5" s="29"/>
      <c r="J5" s="244"/>
      <c r="K5" s="29"/>
      <c r="L5" s="53"/>
      <c r="M5" s="45" t="s">
        <v>176</v>
      </c>
      <c r="N5" s="45" t="s">
        <v>110</v>
      </c>
      <c r="O5" s="130" t="s">
        <v>175</v>
      </c>
      <c r="P5" s="45" t="s">
        <v>174</v>
      </c>
      <c r="Q5" s="45" t="s">
        <v>173</v>
      </c>
      <c r="R5" s="45" t="s">
        <v>58</v>
      </c>
    </row>
    <row r="6" spans="1:18" s="1" customFormat="1" ht="33.75" customHeight="1" x14ac:dyDescent="0.25">
      <c r="A6" s="45"/>
      <c r="B6" s="45"/>
      <c r="C6" s="45" t="s">
        <v>211</v>
      </c>
      <c r="D6" s="130" t="s">
        <v>109</v>
      </c>
      <c r="E6" s="130" t="s">
        <v>172</v>
      </c>
      <c r="F6" s="45" t="s">
        <v>116</v>
      </c>
      <c r="G6" s="130" t="s">
        <v>171</v>
      </c>
      <c r="H6" s="45" t="s">
        <v>130</v>
      </c>
      <c r="I6" s="29"/>
      <c r="J6" s="244"/>
      <c r="K6" s="29"/>
      <c r="L6" s="53"/>
      <c r="M6" s="45" t="s">
        <v>211</v>
      </c>
      <c r="N6" s="130" t="s">
        <v>109</v>
      </c>
      <c r="O6" s="130" t="s">
        <v>172</v>
      </c>
      <c r="P6" s="45" t="s">
        <v>116</v>
      </c>
      <c r="Q6" s="130" t="s">
        <v>171</v>
      </c>
      <c r="R6" s="45" t="s">
        <v>130</v>
      </c>
    </row>
    <row r="7" spans="1:18" x14ac:dyDescent="0.2">
      <c r="A7" s="47" t="s">
        <v>42</v>
      </c>
      <c r="B7" s="47" t="s">
        <v>44</v>
      </c>
      <c r="C7" s="51">
        <v>209</v>
      </c>
      <c r="D7" s="51">
        <v>450172</v>
      </c>
      <c r="E7" s="51">
        <v>4254</v>
      </c>
      <c r="F7" s="51">
        <v>2969</v>
      </c>
      <c r="G7" s="51">
        <v>47731</v>
      </c>
      <c r="H7" s="51">
        <v>505335</v>
      </c>
      <c r="J7" s="31">
        <v>2020</v>
      </c>
      <c r="K7" s="31" t="str">
        <f t="shared" ref="K7:K18" si="0">A7</f>
        <v>Januari</v>
      </c>
      <c r="L7" s="143" t="s">
        <v>44</v>
      </c>
      <c r="M7" s="131">
        <f t="shared" ref="M7:M17" si="1">100*((C23/C7)-1)</f>
        <v>22.966507177033503</v>
      </c>
      <c r="N7" s="131">
        <f t="shared" ref="N7:N17" si="2">100*((D23/D7)-1)</f>
        <v>2.4208524741654358</v>
      </c>
      <c r="O7" s="131">
        <f t="shared" ref="O7:O17" si="3">100*((E23/E7)-1)</f>
        <v>-44.992947813822283</v>
      </c>
      <c r="P7" s="131">
        <f t="shared" ref="P7:P17" si="4">100*((F23/F7)-1)</f>
        <v>2.0208824520040469</v>
      </c>
      <c r="Q7" s="131">
        <f t="shared" ref="Q7:Q17" si="5">100*((G23/G7)-1)</f>
        <v>4.2090046301145989</v>
      </c>
      <c r="R7" s="131">
        <f t="shared" ref="R7:R17" si="6">100*((H23/H7)-1)</f>
        <v>2.1967605647738697</v>
      </c>
    </row>
    <row r="8" spans="1:18" x14ac:dyDescent="0.2">
      <c r="A8" s="47" t="s">
        <v>43</v>
      </c>
      <c r="B8" s="47" t="s">
        <v>45</v>
      </c>
      <c r="C8" s="51">
        <v>278</v>
      </c>
      <c r="D8" s="51">
        <v>441353</v>
      </c>
      <c r="E8" s="51">
        <v>3471</v>
      </c>
      <c r="F8" s="51">
        <v>3174</v>
      </c>
      <c r="G8" s="51">
        <v>46006</v>
      </c>
      <c r="H8" s="51">
        <v>494282</v>
      </c>
      <c r="J8" s="31">
        <v>2020</v>
      </c>
      <c r="K8" s="31" t="str">
        <f t="shared" si="0"/>
        <v>Februari</v>
      </c>
      <c r="L8" s="143" t="s">
        <v>45</v>
      </c>
      <c r="M8" s="131">
        <f t="shared" si="1"/>
        <v>57.553956834532372</v>
      </c>
      <c r="N8" s="131">
        <f t="shared" si="2"/>
        <v>1.284685954326803</v>
      </c>
      <c r="O8" s="131">
        <f t="shared" si="3"/>
        <v>-27.139152981849612</v>
      </c>
      <c r="P8" s="131">
        <f t="shared" si="4"/>
        <v>-5.7025834908632671</v>
      </c>
      <c r="Q8" s="131">
        <f t="shared" si="5"/>
        <v>5.0667304264661039</v>
      </c>
      <c r="R8" s="131">
        <f t="shared" si="6"/>
        <v>1.4238835320727894</v>
      </c>
    </row>
    <row r="9" spans="1:18" x14ac:dyDescent="0.2">
      <c r="A9" s="47" t="s">
        <v>14</v>
      </c>
      <c r="B9" s="47" t="s">
        <v>21</v>
      </c>
      <c r="C9" s="51">
        <v>609</v>
      </c>
      <c r="D9" s="51">
        <v>482649</v>
      </c>
      <c r="E9" s="51">
        <v>4796</v>
      </c>
      <c r="F9" s="51">
        <v>4407</v>
      </c>
      <c r="G9" s="51">
        <v>51277</v>
      </c>
      <c r="H9" s="51">
        <v>543738</v>
      </c>
      <c r="J9" s="31">
        <v>2020</v>
      </c>
      <c r="K9" s="31" t="str">
        <f t="shared" si="0"/>
        <v>Mars</v>
      </c>
      <c r="L9" s="143" t="s">
        <v>21</v>
      </c>
      <c r="M9" s="131">
        <f t="shared" si="1"/>
        <v>-27.750410509031198</v>
      </c>
      <c r="N9" s="131">
        <f t="shared" si="2"/>
        <v>-47.930069263584926</v>
      </c>
      <c r="O9" s="131">
        <f t="shared" si="3"/>
        <v>-60.967472894078398</v>
      </c>
      <c r="P9" s="131">
        <f t="shared" si="4"/>
        <v>-52.144315861130018</v>
      </c>
      <c r="Q9" s="131">
        <f t="shared" si="5"/>
        <v>1.2929773582697868</v>
      </c>
      <c r="R9" s="131">
        <f t="shared" si="6"/>
        <v>-43.414659266043579</v>
      </c>
    </row>
    <row r="10" spans="1:18" x14ac:dyDescent="0.2">
      <c r="A10" s="47" t="s">
        <v>15</v>
      </c>
      <c r="B10" s="47" t="s">
        <v>15</v>
      </c>
      <c r="C10" s="51">
        <v>2087</v>
      </c>
      <c r="D10" s="51">
        <v>545752</v>
      </c>
      <c r="E10" s="51">
        <v>10607</v>
      </c>
      <c r="F10" s="51">
        <v>4682</v>
      </c>
      <c r="G10" s="51">
        <v>50152</v>
      </c>
      <c r="H10" s="51">
        <v>613280</v>
      </c>
      <c r="J10" s="31">
        <v>2020</v>
      </c>
      <c r="K10" s="31" t="str">
        <f t="shared" si="0"/>
        <v>April</v>
      </c>
      <c r="L10" s="143" t="s">
        <v>15</v>
      </c>
      <c r="M10" s="131">
        <f t="shared" si="1"/>
        <v>-61.811212266411111</v>
      </c>
      <c r="N10" s="131">
        <f t="shared" si="2"/>
        <v>-73.475314794998454</v>
      </c>
      <c r="O10" s="131">
        <f t="shared" si="3"/>
        <v>-79.975487885358731</v>
      </c>
      <c r="P10" s="131">
        <f t="shared" si="4"/>
        <v>-89.641178983340453</v>
      </c>
      <c r="Q10" s="131">
        <f t="shared" si="5"/>
        <v>-14.946562450151536</v>
      </c>
      <c r="R10" s="131">
        <f t="shared" si="6"/>
        <v>-68.885174797808517</v>
      </c>
    </row>
    <row r="11" spans="1:18" x14ac:dyDescent="0.2">
      <c r="A11" s="47" t="s">
        <v>16</v>
      </c>
      <c r="B11" s="47" t="s">
        <v>22</v>
      </c>
      <c r="C11" s="51">
        <v>4249</v>
      </c>
      <c r="D11" s="51">
        <v>572690</v>
      </c>
      <c r="E11" s="51">
        <v>12737</v>
      </c>
      <c r="F11" s="51">
        <v>5890</v>
      </c>
      <c r="G11" s="51">
        <v>54645</v>
      </c>
      <c r="H11" s="51">
        <v>650211</v>
      </c>
      <c r="J11" s="31">
        <v>2020</v>
      </c>
      <c r="K11" s="31" t="str">
        <f t="shared" si="0"/>
        <v>Maj</v>
      </c>
      <c r="L11" s="143" t="s">
        <v>22</v>
      </c>
      <c r="M11" s="131">
        <f t="shared" si="1"/>
        <v>-46.905154153918573</v>
      </c>
      <c r="N11" s="131">
        <f t="shared" si="2"/>
        <v>-57.890307146973051</v>
      </c>
      <c r="O11" s="131">
        <f t="shared" si="3"/>
        <v>-74.460233964041763</v>
      </c>
      <c r="P11" s="131">
        <f t="shared" si="4"/>
        <v>-88.641765704584046</v>
      </c>
      <c r="Q11" s="131">
        <f t="shared" si="5"/>
        <v>-16.738951413670055</v>
      </c>
      <c r="R11" s="131">
        <f t="shared" si="6"/>
        <v>-54.963235011403988</v>
      </c>
    </row>
    <row r="12" spans="1:18" x14ac:dyDescent="0.2">
      <c r="A12" s="47" t="s">
        <v>17</v>
      </c>
      <c r="B12" s="47" t="s">
        <v>23</v>
      </c>
      <c r="C12" s="51">
        <v>9108</v>
      </c>
      <c r="D12" s="51">
        <v>632303</v>
      </c>
      <c r="E12" s="51">
        <v>21546</v>
      </c>
      <c r="F12" s="51">
        <v>7260</v>
      </c>
      <c r="G12" s="51">
        <v>51711</v>
      </c>
      <c r="H12" s="51">
        <v>721928</v>
      </c>
      <c r="J12" s="31">
        <v>2020</v>
      </c>
      <c r="K12" s="31" t="str">
        <f t="shared" si="0"/>
        <v>Juni</v>
      </c>
      <c r="L12" s="143" t="s">
        <v>23</v>
      </c>
      <c r="M12" s="131">
        <f t="shared" si="1"/>
        <v>-68.972332015810281</v>
      </c>
      <c r="N12" s="131">
        <f t="shared" si="2"/>
        <v>-55.608308042188639</v>
      </c>
      <c r="O12" s="131">
        <f t="shared" si="3"/>
        <v>-82.674278288313374</v>
      </c>
      <c r="P12" s="131">
        <f t="shared" si="4"/>
        <v>-87.024793388429757</v>
      </c>
      <c r="Q12" s="131">
        <f t="shared" si="5"/>
        <v>2.1774864148827122</v>
      </c>
      <c r="R12" s="131">
        <f t="shared" si="6"/>
        <v>-52.761494221030361</v>
      </c>
    </row>
    <row r="13" spans="1:18" x14ac:dyDescent="0.2">
      <c r="A13" s="47" t="s">
        <v>18</v>
      </c>
      <c r="B13" s="47" t="s">
        <v>24</v>
      </c>
      <c r="C13" s="51">
        <v>10387</v>
      </c>
      <c r="D13" s="51">
        <v>747404</v>
      </c>
      <c r="E13" s="51">
        <v>40933</v>
      </c>
      <c r="F13" s="51">
        <v>5943</v>
      </c>
      <c r="G13" s="51">
        <v>52908</v>
      </c>
      <c r="H13" s="51">
        <v>857575</v>
      </c>
      <c r="J13" s="31">
        <v>2020</v>
      </c>
      <c r="K13" s="31" t="str">
        <f t="shared" si="0"/>
        <v>Juli</v>
      </c>
      <c r="L13" s="143" t="s">
        <v>24</v>
      </c>
      <c r="M13" s="131">
        <f t="shared" si="1"/>
        <v>-63.945316260710506</v>
      </c>
      <c r="N13" s="131">
        <f t="shared" si="2"/>
        <v>-45.489855553355355</v>
      </c>
      <c r="O13" s="131">
        <f t="shared" si="3"/>
        <v>-78.853247990618812</v>
      </c>
      <c r="P13" s="131">
        <f t="shared" si="4"/>
        <v>-70.721857647652712</v>
      </c>
      <c r="Q13" s="131">
        <f t="shared" si="5"/>
        <v>-6.06902547818855</v>
      </c>
      <c r="R13" s="131">
        <f t="shared" si="6"/>
        <v>-45.048654636620697</v>
      </c>
    </row>
    <row r="14" spans="1:18" x14ac:dyDescent="0.2">
      <c r="A14" s="47" t="s">
        <v>19</v>
      </c>
      <c r="B14" s="47" t="s">
        <v>25</v>
      </c>
      <c r="C14" s="51">
        <v>8330</v>
      </c>
      <c r="D14" s="51">
        <v>669732</v>
      </c>
      <c r="E14" s="51">
        <v>27668</v>
      </c>
      <c r="F14" s="51">
        <v>6424</v>
      </c>
      <c r="G14" s="51">
        <v>50761</v>
      </c>
      <c r="H14" s="51">
        <v>762915</v>
      </c>
      <c r="J14" s="31">
        <v>2020</v>
      </c>
      <c r="K14" s="31" t="str">
        <f t="shared" si="0"/>
        <v>Augusti</v>
      </c>
      <c r="L14" s="143" t="s">
        <v>25</v>
      </c>
      <c r="M14" s="131">
        <f t="shared" si="1"/>
        <v>-38.847539015606245</v>
      </c>
      <c r="N14" s="131">
        <f t="shared" si="2"/>
        <v>-33.179839099819034</v>
      </c>
      <c r="O14" s="131">
        <f t="shared" si="3"/>
        <v>-67.269047274830129</v>
      </c>
      <c r="P14" s="131">
        <f t="shared" si="4"/>
        <v>-63.605230386052305</v>
      </c>
      <c r="Q14" s="131">
        <f t="shared" si="5"/>
        <v>-1.0381986170485247</v>
      </c>
      <c r="R14" s="131">
        <f t="shared" si="6"/>
        <v>-32.595636473263731</v>
      </c>
    </row>
    <row r="15" spans="1:18" x14ac:dyDescent="0.2">
      <c r="A15" s="47" t="s">
        <v>20</v>
      </c>
      <c r="B15" s="47" t="s">
        <v>20</v>
      </c>
      <c r="C15" s="51">
        <v>3588</v>
      </c>
      <c r="D15" s="51">
        <v>544371</v>
      </c>
      <c r="E15" s="51">
        <v>12709</v>
      </c>
      <c r="F15" s="51">
        <v>5926</v>
      </c>
      <c r="G15" s="51">
        <v>51385</v>
      </c>
      <c r="H15" s="51">
        <v>617979</v>
      </c>
      <c r="J15" s="31">
        <v>2020</v>
      </c>
      <c r="K15" s="31" t="str">
        <f t="shared" si="0"/>
        <v>September</v>
      </c>
      <c r="L15" s="143" t="s">
        <v>20</v>
      </c>
      <c r="M15" s="131">
        <f t="shared" si="1"/>
        <v>5.3511705685618693</v>
      </c>
      <c r="N15" s="131">
        <f t="shared" si="2"/>
        <v>-27.448743595819757</v>
      </c>
      <c r="O15" s="131">
        <f t="shared" si="3"/>
        <v>-45.692029270595633</v>
      </c>
      <c r="P15" s="131">
        <f t="shared" si="4"/>
        <v>-63.921700978737775</v>
      </c>
      <c r="Q15" s="131">
        <f t="shared" si="5"/>
        <v>7.4652135837306677</v>
      </c>
      <c r="R15" s="131">
        <f t="shared" si="6"/>
        <v>-25.080140263665918</v>
      </c>
    </row>
    <row r="16" spans="1:18" x14ac:dyDescent="0.2">
      <c r="A16" s="47" t="s">
        <v>26</v>
      </c>
      <c r="B16" s="47" t="s">
        <v>27</v>
      </c>
      <c r="C16" s="51">
        <v>1132</v>
      </c>
      <c r="D16" s="51">
        <v>554111</v>
      </c>
      <c r="E16" s="51">
        <v>9192</v>
      </c>
      <c r="F16" s="51">
        <v>4378</v>
      </c>
      <c r="G16" s="51">
        <v>53927</v>
      </c>
      <c r="H16" s="51">
        <v>622740</v>
      </c>
      <c r="J16" s="31">
        <v>2020</v>
      </c>
      <c r="K16" s="31" t="str">
        <f t="shared" si="0"/>
        <v>Oktober</v>
      </c>
      <c r="L16" s="143" t="s">
        <v>27</v>
      </c>
      <c r="M16" s="131">
        <f t="shared" si="1"/>
        <v>-1.0600706713780883</v>
      </c>
      <c r="N16" s="131">
        <f t="shared" si="2"/>
        <v>-31.643840313583382</v>
      </c>
      <c r="O16" s="131">
        <f t="shared" si="3"/>
        <v>-30.091383812010442</v>
      </c>
      <c r="P16" s="131">
        <f t="shared" si="4"/>
        <v>-63.522156235724083</v>
      </c>
      <c r="Q16" s="131">
        <f t="shared" si="5"/>
        <v>-1.503884881413764</v>
      </c>
      <c r="R16" s="131">
        <f t="shared" si="6"/>
        <v>-29.179432829110063</v>
      </c>
    </row>
    <row r="17" spans="1:18" x14ac:dyDescent="0.2">
      <c r="A17" s="47" t="s">
        <v>28</v>
      </c>
      <c r="B17" s="47" t="s">
        <v>28</v>
      </c>
      <c r="C17" s="51">
        <v>347</v>
      </c>
      <c r="D17" s="51">
        <v>482272</v>
      </c>
      <c r="E17" s="51">
        <v>6463</v>
      </c>
      <c r="F17" s="51">
        <v>4284</v>
      </c>
      <c r="G17" s="51">
        <v>48504</v>
      </c>
      <c r="H17" s="51">
        <v>541870</v>
      </c>
      <c r="J17" s="31">
        <v>2020</v>
      </c>
      <c r="K17" s="31" t="str">
        <f t="shared" si="0"/>
        <v>November</v>
      </c>
      <c r="L17" s="143" t="s">
        <v>28</v>
      </c>
      <c r="M17" s="131">
        <f t="shared" si="1"/>
        <v>39.76945244956773</v>
      </c>
      <c r="N17" s="131">
        <f t="shared" si="2"/>
        <v>-49.507124610178487</v>
      </c>
      <c r="O17" s="131">
        <f t="shared" si="3"/>
        <v>-46.309763267832274</v>
      </c>
      <c r="P17" s="131">
        <f t="shared" si="4"/>
        <v>-62.535014005602243</v>
      </c>
      <c r="Q17" s="131">
        <f t="shared" si="5"/>
        <v>4.8470229259442554</v>
      </c>
      <c r="R17" s="131">
        <f t="shared" si="6"/>
        <v>-44.649454666248367</v>
      </c>
    </row>
    <row r="18" spans="1:18" x14ac:dyDescent="0.2">
      <c r="A18" s="47" t="s">
        <v>29</v>
      </c>
      <c r="B18" s="47" t="s">
        <v>29</v>
      </c>
      <c r="C18" s="51">
        <v>271</v>
      </c>
      <c r="D18" s="51">
        <v>472883</v>
      </c>
      <c r="E18" s="51">
        <v>5758</v>
      </c>
      <c r="F18" s="51">
        <v>3413</v>
      </c>
      <c r="G18" s="51">
        <v>40053</v>
      </c>
      <c r="H18" s="51">
        <v>522378</v>
      </c>
      <c r="I18" s="44"/>
      <c r="J18" s="31">
        <v>2020</v>
      </c>
      <c r="K18" s="31" t="str">
        <f t="shared" si="0"/>
        <v>December</v>
      </c>
      <c r="L18" s="143" t="s">
        <v>29</v>
      </c>
      <c r="M18" s="131">
        <f>100*((C34/C18)-1)</f>
        <v>46.125461254612546</v>
      </c>
      <c r="N18" s="131">
        <f t="shared" ref="N18" si="7">100*((D34/D18)-1)</f>
        <v>-58.020482867855264</v>
      </c>
      <c r="O18" s="131">
        <f t="shared" ref="O18" si="8">100*((E34/E18)-1)</f>
        <v>-53.351858284126429</v>
      </c>
      <c r="P18" s="131">
        <f t="shared" ref="P18" si="9">100*((F34/F18)-1)</f>
        <v>-81.746264283621457</v>
      </c>
      <c r="Q18" s="131">
        <f t="shared" ref="Q18" si="10">100*((G34/G18)-1)</f>
        <v>16.555563877861836</v>
      </c>
      <c r="R18" s="131">
        <f>100*((H34/H18)-1)</f>
        <v>-52.351936720152835</v>
      </c>
    </row>
    <row r="19" spans="1:18" x14ac:dyDescent="0.2">
      <c r="A19" s="202" t="s">
        <v>170</v>
      </c>
      <c r="B19" s="202" t="s">
        <v>234</v>
      </c>
      <c r="C19" s="255">
        <f>100*SUM(C7:C18)/SUM($H7:$H18)</f>
        <v>0.54459004557277602</v>
      </c>
      <c r="D19" s="255">
        <f t="shared" ref="D19:H19" si="11">100*SUM(D7:D18)/SUM($H7:$H18)</f>
        <v>88.482527573937546</v>
      </c>
      <c r="E19" s="255">
        <f t="shared" si="11"/>
        <v>2.148229643004087</v>
      </c>
      <c r="F19" s="255">
        <f t="shared" si="11"/>
        <v>0.78814300227615697</v>
      </c>
      <c r="G19" s="255">
        <f t="shared" si="11"/>
        <v>8.0365097352094406</v>
      </c>
      <c r="H19" s="255">
        <f t="shared" si="11"/>
        <v>100</v>
      </c>
      <c r="J19" s="31">
        <v>2021</v>
      </c>
      <c r="K19" s="31" t="s">
        <v>42</v>
      </c>
      <c r="L19" s="143" t="s">
        <v>44</v>
      </c>
      <c r="M19" s="131">
        <f>100*((C39/C23)-1)</f>
        <v>-36.964980544747085</v>
      </c>
      <c r="N19" s="131">
        <f t="shared" ref="N19:R19" si="12">100*((D39/D23)-1)</f>
        <v>-71.818595874812942</v>
      </c>
      <c r="O19" s="131">
        <f t="shared" si="12"/>
        <v>-44.102564102564102</v>
      </c>
      <c r="P19" s="131">
        <f t="shared" si="12"/>
        <v>-89.369428854407403</v>
      </c>
      <c r="Q19" s="131">
        <f t="shared" si="12"/>
        <v>-8.7394451145959007</v>
      </c>
      <c r="R19" s="131">
        <f t="shared" si="12"/>
        <v>-77.321294410149562</v>
      </c>
    </row>
    <row r="20" spans="1:18" x14ac:dyDescent="0.2">
      <c r="A20" s="45"/>
      <c r="B20" s="45"/>
      <c r="C20" s="132"/>
      <c r="D20" s="132"/>
      <c r="E20" s="132"/>
      <c r="F20" s="132"/>
      <c r="G20" s="132"/>
      <c r="H20" s="132"/>
      <c r="J20" s="31">
        <v>2021</v>
      </c>
      <c r="K20" s="31" t="s">
        <v>43</v>
      </c>
      <c r="L20" s="143" t="s">
        <v>45</v>
      </c>
      <c r="M20" s="131">
        <f>100*((C40/C24)-1)</f>
        <v>-80.821917808219183</v>
      </c>
      <c r="N20" s="131">
        <f t="shared" ref="N20" si="13">100*((D40/D24)-1)</f>
        <v>-69.516109909333522</v>
      </c>
      <c r="O20" s="131">
        <f t="shared" ref="O20" si="14">100*((E40/E24)-1)</f>
        <v>-41.360221431395807</v>
      </c>
      <c r="P20" s="131">
        <f t="shared" ref="P20" si="15">100*((F40/F24)-1)</f>
        <v>-85.165385900434345</v>
      </c>
      <c r="Q20" s="131">
        <f t="shared" ref="Q20" si="16">100*((G40/G24)-1)</f>
        <v>-2.2570701532987125</v>
      </c>
      <c r="R20" s="131">
        <f>100*((H40/H24)-1)</f>
        <v>-62.992300327136363</v>
      </c>
    </row>
    <row r="21" spans="1:18" ht="44.25" customHeight="1" x14ac:dyDescent="0.2">
      <c r="A21" s="45">
        <v>2020</v>
      </c>
      <c r="B21" s="45"/>
      <c r="C21" s="45" t="str">
        <f t="shared" ref="C21:H21" si="17">C5</f>
        <v>MC</v>
      </c>
      <c r="D21" s="45" t="str">
        <f t="shared" si="17"/>
        <v>Bilar</v>
      </c>
      <c r="E21" s="130" t="str">
        <f t="shared" si="17"/>
        <v>Personbilar m. släp, husbilar och minibussar*</v>
      </c>
      <c r="F21" s="45" t="str">
        <f t="shared" si="17"/>
        <v>Bussar</v>
      </c>
      <c r="G21" s="130" t="str">
        <f t="shared" si="17"/>
        <v>Last- och varubilar från 6m.</v>
      </c>
      <c r="H21" s="45" t="str">
        <f t="shared" si="17"/>
        <v>Total</v>
      </c>
      <c r="J21" s="31">
        <v>2021</v>
      </c>
      <c r="K21" s="31" t="s">
        <v>14</v>
      </c>
      <c r="L21" s="143" t="s">
        <v>21</v>
      </c>
      <c r="M21" s="131">
        <f>100*((C41/C25)-1)</f>
        <v>-39.772727272727273</v>
      </c>
      <c r="N21" s="131">
        <f t="shared" ref="N21" si="18">100*((D41/D25)-1)</f>
        <v>-29.086604460537568</v>
      </c>
      <c r="O21" s="131">
        <f t="shared" ref="O21" si="19">100*((E41/E25)-1)</f>
        <v>32.959401709401703</v>
      </c>
      <c r="P21" s="131">
        <f t="shared" ref="P21" si="20">100*((F41/F25)-1)</f>
        <v>-47.083926031294453</v>
      </c>
      <c r="Q21" s="131">
        <f t="shared" ref="Q21" si="21">100*((G41/G25)-1)</f>
        <v>9.4070080862533665</v>
      </c>
      <c r="R21" s="131">
        <f>100*((H41/H25)-1)</f>
        <v>-22.349484522679695</v>
      </c>
    </row>
    <row r="22" spans="1:18" ht="44.25" customHeight="1" x14ac:dyDescent="0.2">
      <c r="A22" s="45"/>
      <c r="B22" s="45"/>
      <c r="C22" s="45" t="str">
        <f>C6</f>
        <v>Mororcycles</v>
      </c>
      <c r="D22" s="130" t="str">
        <f t="shared" ref="D22:H22" si="22">D6</f>
        <v>Passenger cars</v>
      </c>
      <c r="E22" s="130" t="str">
        <f t="shared" si="22"/>
        <v>Passenger cars w. caravan</v>
      </c>
      <c r="F22" s="45" t="str">
        <f t="shared" si="22"/>
        <v>Buses</v>
      </c>
      <c r="G22" s="130" t="str">
        <f t="shared" si="22"/>
        <v>LGVs and HGVs</v>
      </c>
      <c r="H22" s="45" t="str">
        <f t="shared" si="22"/>
        <v>Total</v>
      </c>
      <c r="J22" s="98"/>
      <c r="K22" s="98"/>
      <c r="L22" s="201"/>
      <c r="M22" s="108"/>
      <c r="N22" s="108"/>
      <c r="O22" s="108"/>
      <c r="P22" s="108"/>
      <c r="Q22" s="108"/>
      <c r="R22" s="108"/>
    </row>
    <row r="23" spans="1:18" x14ac:dyDescent="0.2">
      <c r="A23" s="47" t="s">
        <v>42</v>
      </c>
      <c r="B23" s="47" t="s">
        <v>44</v>
      </c>
      <c r="C23" s="51">
        <v>257</v>
      </c>
      <c r="D23" s="51">
        <v>461070</v>
      </c>
      <c r="E23" s="51">
        <v>2340</v>
      </c>
      <c r="F23" s="51">
        <v>3029</v>
      </c>
      <c r="G23" s="51">
        <v>49740</v>
      </c>
      <c r="H23" s="51">
        <v>516436</v>
      </c>
      <c r="J23" s="98"/>
      <c r="K23" s="98"/>
      <c r="L23" s="201"/>
      <c r="M23" s="313"/>
      <c r="N23" s="313"/>
      <c r="O23" s="313"/>
      <c r="P23" s="313"/>
      <c r="Q23" s="313"/>
      <c r="R23" s="313"/>
    </row>
    <row r="24" spans="1:18" x14ac:dyDescent="0.2">
      <c r="A24" s="47" t="s">
        <v>43</v>
      </c>
      <c r="B24" s="47" t="s">
        <v>45</v>
      </c>
      <c r="C24" s="51">
        <v>438</v>
      </c>
      <c r="D24" s="51">
        <v>447023</v>
      </c>
      <c r="E24" s="51">
        <v>2529</v>
      </c>
      <c r="F24" s="51">
        <v>2993</v>
      </c>
      <c r="G24" s="51">
        <v>48337</v>
      </c>
      <c r="H24" s="51">
        <v>501320</v>
      </c>
      <c r="J24" s="98"/>
      <c r="K24" s="98"/>
      <c r="L24" s="201"/>
      <c r="M24" s="48"/>
      <c r="N24" s="52"/>
      <c r="O24" s="48"/>
      <c r="P24" s="48"/>
      <c r="Q24" s="48"/>
      <c r="R24" s="48"/>
    </row>
    <row r="25" spans="1:18" x14ac:dyDescent="0.2">
      <c r="A25" s="47" t="s">
        <v>14</v>
      </c>
      <c r="B25" s="47" t="s">
        <v>21</v>
      </c>
      <c r="C25" s="51">
        <v>440</v>
      </c>
      <c r="D25" s="51">
        <v>251315</v>
      </c>
      <c r="E25" s="51">
        <v>1872</v>
      </c>
      <c r="F25" s="51">
        <v>2109</v>
      </c>
      <c r="G25" s="51">
        <v>51940</v>
      </c>
      <c r="H25" s="51">
        <v>307676</v>
      </c>
      <c r="J25" s="98"/>
      <c r="K25" s="98"/>
      <c r="L25" s="98"/>
      <c r="M25" s="98"/>
      <c r="N25" s="98"/>
      <c r="O25" s="98"/>
      <c r="P25" s="98"/>
      <c r="Q25" s="98"/>
      <c r="R25" s="98"/>
    </row>
    <row r="26" spans="1:18" x14ac:dyDescent="0.2">
      <c r="A26" s="47" t="s">
        <v>15</v>
      </c>
      <c r="B26" s="47" t="s">
        <v>15</v>
      </c>
      <c r="C26" s="51">
        <v>797</v>
      </c>
      <c r="D26" s="51">
        <v>144759</v>
      </c>
      <c r="E26" s="51">
        <v>2124</v>
      </c>
      <c r="F26" s="51">
        <v>485</v>
      </c>
      <c r="G26" s="51">
        <v>42656</v>
      </c>
      <c r="H26" s="51">
        <v>190821</v>
      </c>
      <c r="J26" s="98"/>
      <c r="K26" s="98"/>
      <c r="L26" s="201"/>
      <c r="M26" s="52"/>
      <c r="N26" s="52"/>
      <c r="O26" s="52"/>
      <c r="P26" s="52"/>
      <c r="Q26" s="52"/>
      <c r="R26" s="52"/>
    </row>
    <row r="27" spans="1:18" x14ac:dyDescent="0.2">
      <c r="A27" s="47" t="s">
        <v>16</v>
      </c>
      <c r="B27" s="47" t="s">
        <v>22</v>
      </c>
      <c r="C27" s="51">
        <v>2256</v>
      </c>
      <c r="D27" s="51">
        <v>241158</v>
      </c>
      <c r="E27" s="51">
        <v>3253</v>
      </c>
      <c r="F27" s="51">
        <v>669</v>
      </c>
      <c r="G27" s="51">
        <v>45498</v>
      </c>
      <c r="H27" s="51">
        <v>292834</v>
      </c>
      <c r="J27" s="98"/>
      <c r="K27" s="98"/>
      <c r="L27" s="201"/>
      <c r="M27" s="52"/>
      <c r="N27" s="52"/>
      <c r="O27" s="52"/>
      <c r="P27" s="52"/>
      <c r="Q27" s="52"/>
      <c r="R27" s="52"/>
    </row>
    <row r="28" spans="1:18" x14ac:dyDescent="0.2">
      <c r="A28" s="47" t="s">
        <v>17</v>
      </c>
      <c r="B28" s="47" t="s">
        <v>23</v>
      </c>
      <c r="C28" s="51">
        <v>2826</v>
      </c>
      <c r="D28" s="51">
        <v>280690</v>
      </c>
      <c r="E28" s="51">
        <v>3733</v>
      </c>
      <c r="F28" s="51">
        <v>942</v>
      </c>
      <c r="G28" s="51">
        <v>52837</v>
      </c>
      <c r="H28" s="51">
        <v>341028</v>
      </c>
      <c r="J28" s="98"/>
      <c r="K28" s="98"/>
      <c r="L28" s="201"/>
      <c r="M28" s="108"/>
      <c r="N28" s="108"/>
      <c r="O28" s="108"/>
      <c r="P28" s="108"/>
      <c r="Q28" s="108"/>
      <c r="R28" s="108"/>
    </row>
    <row r="29" spans="1:18" x14ac:dyDescent="0.2">
      <c r="A29" s="47" t="s">
        <v>18</v>
      </c>
      <c r="B29" s="47" t="s">
        <v>24</v>
      </c>
      <c r="C29" s="51">
        <v>3745</v>
      </c>
      <c r="D29" s="51">
        <v>407411</v>
      </c>
      <c r="E29" s="51">
        <v>8656</v>
      </c>
      <c r="F29" s="51">
        <v>1740</v>
      </c>
      <c r="G29" s="51">
        <v>49697</v>
      </c>
      <c r="H29" s="51">
        <v>471249</v>
      </c>
      <c r="J29" s="98"/>
      <c r="K29" s="98"/>
      <c r="L29" s="201"/>
      <c r="M29" s="48"/>
      <c r="N29" s="48"/>
      <c r="O29" s="48"/>
      <c r="P29" s="48"/>
      <c r="Q29" s="48"/>
      <c r="R29" s="48"/>
    </row>
    <row r="30" spans="1:18" x14ac:dyDescent="0.2">
      <c r="A30" s="47" t="s">
        <v>19</v>
      </c>
      <c r="B30" s="47" t="s">
        <v>25</v>
      </c>
      <c r="C30" s="51">
        <v>5094</v>
      </c>
      <c r="D30" s="51">
        <v>447516</v>
      </c>
      <c r="E30" s="51">
        <v>9056</v>
      </c>
      <c r="F30" s="51">
        <v>2338</v>
      </c>
      <c r="G30" s="51">
        <v>50234</v>
      </c>
      <c r="H30" s="51">
        <v>514238</v>
      </c>
      <c r="J30" s="98"/>
      <c r="K30" s="98"/>
      <c r="L30" s="201"/>
      <c r="M30" s="48"/>
      <c r="N30" s="52"/>
      <c r="O30" s="48"/>
      <c r="P30" s="48"/>
      <c r="Q30" s="48"/>
      <c r="R30" s="48"/>
    </row>
    <row r="31" spans="1:18" x14ac:dyDescent="0.2">
      <c r="A31" s="47" t="s">
        <v>20</v>
      </c>
      <c r="B31" s="47" t="s">
        <v>20</v>
      </c>
      <c r="C31" s="51">
        <v>3780</v>
      </c>
      <c r="D31" s="51">
        <v>394948</v>
      </c>
      <c r="E31" s="51">
        <v>6902</v>
      </c>
      <c r="F31" s="51">
        <v>2138</v>
      </c>
      <c r="G31" s="51">
        <v>55221</v>
      </c>
      <c r="H31" s="51">
        <v>462989</v>
      </c>
      <c r="J31" s="98"/>
      <c r="K31" s="98"/>
      <c r="L31" s="201"/>
      <c r="M31" s="48"/>
      <c r="N31" s="48"/>
      <c r="O31" s="48"/>
      <c r="P31" s="48"/>
      <c r="Q31" s="48"/>
      <c r="R31" s="48"/>
    </row>
    <row r="32" spans="1:18" x14ac:dyDescent="0.2">
      <c r="A32" s="47" t="s">
        <v>26</v>
      </c>
      <c r="B32" s="47" t="s">
        <v>27</v>
      </c>
      <c r="C32" s="51">
        <v>1120</v>
      </c>
      <c r="D32" s="51">
        <v>378769</v>
      </c>
      <c r="E32" s="51">
        <v>6426</v>
      </c>
      <c r="F32" s="51">
        <v>1597</v>
      </c>
      <c r="G32" s="51">
        <v>53116</v>
      </c>
      <c r="H32" s="51">
        <v>441028</v>
      </c>
    </row>
    <row r="33" spans="1:10" x14ac:dyDescent="0.2">
      <c r="A33" s="47" t="s">
        <v>28</v>
      </c>
      <c r="B33" s="47" t="s">
        <v>28</v>
      </c>
      <c r="C33" s="51">
        <v>485</v>
      </c>
      <c r="D33" s="51">
        <v>243513</v>
      </c>
      <c r="E33" s="51">
        <v>3470</v>
      </c>
      <c r="F33" s="51">
        <v>1605</v>
      </c>
      <c r="G33" s="51">
        <v>50855</v>
      </c>
      <c r="H33" s="51">
        <v>299928</v>
      </c>
    </row>
    <row r="34" spans="1:10" x14ac:dyDescent="0.2">
      <c r="A34" s="47" t="s">
        <v>29</v>
      </c>
      <c r="B34" s="47" t="s">
        <v>29</v>
      </c>
      <c r="C34" s="51">
        <v>396</v>
      </c>
      <c r="D34" s="51">
        <v>198514</v>
      </c>
      <c r="E34" s="51">
        <v>2686</v>
      </c>
      <c r="F34" s="51">
        <v>623</v>
      </c>
      <c r="G34" s="51">
        <v>46684</v>
      </c>
      <c r="H34" s="51">
        <v>248903</v>
      </c>
      <c r="I34" s="44"/>
      <c r="J34" s="44"/>
    </row>
    <row r="35" spans="1:10" x14ac:dyDescent="0.2">
      <c r="A35" s="202" t="s">
        <v>170</v>
      </c>
      <c r="B35" s="202" t="s">
        <v>234</v>
      </c>
      <c r="C35" s="255">
        <f>100*SUM(C23:C34)/SUM($H23:$H34)</f>
        <v>0.47148819318070373</v>
      </c>
      <c r="D35" s="255">
        <f t="shared" ref="D35" si="23">100*SUM(D23:D34)/SUM($H23:$H34)</f>
        <v>84.923797796641566</v>
      </c>
      <c r="E35" s="255">
        <f t="shared" ref="E35" si="24">100*SUM(E23:E34)/SUM($H23:$H34)</f>
        <v>1.1560984646231298</v>
      </c>
      <c r="F35" s="255">
        <f t="shared" ref="F35" si="25">100*SUM(F23:F34)/SUM($H23:$H34)</f>
        <v>0.44171779141104295</v>
      </c>
      <c r="G35" s="255">
        <f t="shared" ref="G35" si="26">100*SUM(G23:G34)/SUM($H23:$H34)</f>
        <v>13.006897754143557</v>
      </c>
      <c r="H35" s="255">
        <f t="shared" ref="H35" si="27">100*SUM(H23:H34)/SUM($H23:$H34)</f>
        <v>100</v>
      </c>
      <c r="I35" s="44"/>
      <c r="J35" s="44"/>
    </row>
    <row r="36" spans="1:10" x14ac:dyDescent="0.2">
      <c r="C36" s="51"/>
      <c r="D36" s="51"/>
      <c r="E36" s="51"/>
      <c r="F36" s="51"/>
      <c r="G36" s="51"/>
      <c r="H36" s="51"/>
      <c r="I36" s="44"/>
      <c r="J36" s="44"/>
    </row>
    <row r="37" spans="1:10" ht="38.25" x14ac:dyDescent="0.2">
      <c r="A37" s="45">
        <v>2021</v>
      </c>
      <c r="B37" s="45"/>
      <c r="C37" s="77" t="s">
        <v>176</v>
      </c>
      <c r="D37" s="77" t="s">
        <v>178</v>
      </c>
      <c r="E37" s="254" t="s">
        <v>177</v>
      </c>
      <c r="F37" s="77" t="s">
        <v>117</v>
      </c>
      <c r="G37" s="254" t="s">
        <v>210</v>
      </c>
      <c r="H37" s="77" t="s">
        <v>130</v>
      </c>
      <c r="I37" s="44"/>
      <c r="J37" s="44"/>
    </row>
    <row r="38" spans="1:10" ht="25.5" x14ac:dyDescent="0.2">
      <c r="A38" s="45"/>
      <c r="B38" s="45"/>
      <c r="C38" s="77" t="s">
        <v>211</v>
      </c>
      <c r="D38" s="254" t="s">
        <v>109</v>
      </c>
      <c r="E38" s="254" t="s">
        <v>172</v>
      </c>
      <c r="F38" s="77" t="s">
        <v>116</v>
      </c>
      <c r="G38" s="254" t="s">
        <v>171</v>
      </c>
      <c r="H38" s="77" t="s">
        <v>130</v>
      </c>
      <c r="I38" s="44"/>
      <c r="J38" s="44"/>
    </row>
    <row r="39" spans="1:10" x14ac:dyDescent="0.2">
      <c r="A39" s="47" t="s">
        <v>42</v>
      </c>
      <c r="B39" s="47" t="s">
        <v>44</v>
      </c>
      <c r="C39" s="51">
        <v>162</v>
      </c>
      <c r="D39" s="51">
        <v>129936</v>
      </c>
      <c r="E39" s="51">
        <v>1308</v>
      </c>
      <c r="F39" s="51">
        <v>322</v>
      </c>
      <c r="G39" s="51">
        <v>45393</v>
      </c>
      <c r="H39" s="51">
        <v>117121</v>
      </c>
      <c r="I39" s="44"/>
      <c r="J39" s="44"/>
    </row>
    <row r="40" spans="1:10" x14ac:dyDescent="0.2">
      <c r="A40" s="47" t="s">
        <v>43</v>
      </c>
      <c r="B40" s="47" t="s">
        <v>45</v>
      </c>
      <c r="C40" s="51">
        <v>84</v>
      </c>
      <c r="D40" s="51">
        <v>136270</v>
      </c>
      <c r="E40" s="51">
        <v>1483</v>
      </c>
      <c r="F40" s="51">
        <v>444</v>
      </c>
      <c r="G40" s="51">
        <v>47246</v>
      </c>
      <c r="H40" s="51">
        <v>185527</v>
      </c>
      <c r="I40" s="44"/>
      <c r="J40" s="44"/>
    </row>
    <row r="41" spans="1:10" x14ac:dyDescent="0.2">
      <c r="A41" s="47" t="s">
        <v>14</v>
      </c>
      <c r="B41" s="47" t="s">
        <v>21</v>
      </c>
      <c r="C41" s="51">
        <v>265</v>
      </c>
      <c r="D41" s="51">
        <v>178216</v>
      </c>
      <c r="E41" s="51">
        <v>2489</v>
      </c>
      <c r="F41" s="51">
        <v>1116</v>
      </c>
      <c r="G41" s="51">
        <v>56826</v>
      </c>
      <c r="H41" s="51">
        <v>238912</v>
      </c>
      <c r="I41" s="44"/>
      <c r="J41" s="44"/>
    </row>
    <row r="42" spans="1:10" x14ac:dyDescent="0.2">
      <c r="C42" s="51"/>
      <c r="D42" s="51"/>
      <c r="E42" s="51"/>
      <c r="F42" s="51"/>
      <c r="G42" s="51"/>
      <c r="H42" s="51"/>
      <c r="I42" s="44"/>
      <c r="J42" s="44"/>
    </row>
    <row r="43" spans="1:10" x14ac:dyDescent="0.2">
      <c r="A43" s="53" t="s">
        <v>195</v>
      </c>
    </row>
    <row r="44" spans="1:10" x14ac:dyDescent="0.2">
      <c r="A44" s="185" t="s">
        <v>197</v>
      </c>
    </row>
    <row r="45" spans="1:10" x14ac:dyDescent="0.2">
      <c r="A45" s="183" t="s">
        <v>196</v>
      </c>
    </row>
    <row r="47" spans="1:10" x14ac:dyDescent="0.2">
      <c r="D47" s="51"/>
    </row>
  </sheetData>
  <phoneticPr fontId="1" type="noConversion"/>
  <hyperlinks>
    <hyperlink ref="A45" r:id="rId1" xr:uid="{69262A32-8E9F-4F22-8012-46EF0370A505}"/>
  </hyperlinks>
  <pageMargins left="0.7" right="0.7" top="0.75" bottom="0.75" header="0.3" footer="0.3"/>
  <pageSetup paperSize="9" scale="75"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52BEA-31D3-49E3-9815-DB4BC7DB9742}">
  <sheetPr>
    <tabColor rgb="FFFFFF00"/>
  </sheetPr>
  <dimension ref="A1:J42"/>
  <sheetViews>
    <sheetView zoomScaleNormal="100" zoomScaleSheetLayoutView="98" workbookViewId="0">
      <selection activeCell="J39" sqref="J39"/>
    </sheetView>
  </sheetViews>
  <sheetFormatPr defaultRowHeight="14.25" x14ac:dyDescent="0.2"/>
  <cols>
    <col min="1" max="1" width="11" style="141" customWidth="1"/>
    <col min="2" max="2" width="11" style="142" customWidth="1"/>
    <col min="3" max="3" width="17.25" style="133" customWidth="1"/>
    <col min="4" max="4" width="17" style="133" customWidth="1"/>
    <col min="5" max="5" width="15.75" style="133" customWidth="1"/>
    <col min="6" max="6" width="9" style="141"/>
    <col min="7" max="7" width="10.75" style="133" bestFit="1" customWidth="1"/>
    <col min="8" max="11" width="10" style="133" customWidth="1"/>
    <col min="12" max="16384" width="9" style="133"/>
  </cols>
  <sheetData>
    <row r="1" spans="1:10" s="216" customFormat="1" x14ac:dyDescent="0.2">
      <c r="A1" s="214" t="s">
        <v>291</v>
      </c>
      <c r="B1" s="215"/>
      <c r="F1" s="217"/>
    </row>
    <row r="2" spans="1:10" s="220" customFormat="1" x14ac:dyDescent="0.2">
      <c r="A2" s="218" t="s">
        <v>290</v>
      </c>
      <c r="B2" s="219"/>
      <c r="F2" s="249"/>
    </row>
    <row r="3" spans="1:10" s="216" customFormat="1" x14ac:dyDescent="0.2">
      <c r="A3" s="217"/>
      <c r="B3" s="215"/>
      <c r="F3" s="217"/>
    </row>
    <row r="4" spans="1:10" x14ac:dyDescent="0.2">
      <c r="F4" s="54" t="s">
        <v>198</v>
      </c>
    </row>
    <row r="5" spans="1:10" ht="42.75" customHeight="1" x14ac:dyDescent="0.2">
      <c r="A5" s="133"/>
      <c r="C5" s="147" t="s">
        <v>181</v>
      </c>
      <c r="D5" s="147" t="s">
        <v>182</v>
      </c>
      <c r="I5" s="137" t="s">
        <v>180</v>
      </c>
      <c r="J5" s="137" t="s">
        <v>59</v>
      </c>
    </row>
    <row r="6" spans="1:10" x14ac:dyDescent="0.2">
      <c r="A6" s="146">
        <v>2019</v>
      </c>
      <c r="C6" s="137" t="s">
        <v>179</v>
      </c>
      <c r="D6" s="137" t="s">
        <v>61</v>
      </c>
      <c r="F6" s="146" t="s">
        <v>228</v>
      </c>
      <c r="G6" s="137" t="s">
        <v>237</v>
      </c>
      <c r="H6" s="137" t="s">
        <v>238</v>
      </c>
      <c r="I6" s="137" t="s">
        <v>179</v>
      </c>
      <c r="J6" s="137" t="s">
        <v>61</v>
      </c>
    </row>
    <row r="7" spans="1:10" ht="12.75" x14ac:dyDescent="0.2">
      <c r="A7" s="141" t="s">
        <v>42</v>
      </c>
      <c r="B7" s="143" t="s">
        <v>44</v>
      </c>
      <c r="C7" s="135">
        <v>436152</v>
      </c>
      <c r="D7" s="135">
        <v>23683</v>
      </c>
      <c r="F7" s="141">
        <v>2020</v>
      </c>
      <c r="G7" s="133" t="s">
        <v>42</v>
      </c>
      <c r="H7" s="133" t="s">
        <v>44</v>
      </c>
      <c r="I7" s="140">
        <f t="shared" ref="I7:I18" si="0">100*((C21/C7)-1)</f>
        <v>8.383086630349057</v>
      </c>
      <c r="J7" s="140">
        <f t="shared" ref="J7:J18" si="1">100*((D21/D7)-1)</f>
        <v>-3.2935016678630191</v>
      </c>
    </row>
    <row r="8" spans="1:10" ht="12.75" x14ac:dyDescent="0.2">
      <c r="A8" s="141" t="s">
        <v>43</v>
      </c>
      <c r="B8" s="143" t="s">
        <v>45</v>
      </c>
      <c r="C8" s="135">
        <v>424539</v>
      </c>
      <c r="D8" s="135">
        <v>22797</v>
      </c>
      <c r="F8" s="141">
        <v>2020</v>
      </c>
      <c r="G8" s="133" t="s">
        <v>43</v>
      </c>
      <c r="H8" s="133" t="s">
        <v>45</v>
      </c>
      <c r="I8" s="140">
        <f t="shared" si="0"/>
        <v>9.3265871922249879</v>
      </c>
      <c r="J8" s="140">
        <f t="shared" si="1"/>
        <v>-3.925955169539852</v>
      </c>
    </row>
    <row r="9" spans="1:10" ht="12.75" x14ac:dyDescent="0.2">
      <c r="A9" s="141" t="s">
        <v>14</v>
      </c>
      <c r="B9" s="143" t="s">
        <v>21</v>
      </c>
      <c r="C9" s="135">
        <v>508417</v>
      </c>
      <c r="D9" s="135">
        <v>24845</v>
      </c>
      <c r="F9" s="141">
        <v>2020</v>
      </c>
      <c r="G9" s="133" t="s">
        <v>14</v>
      </c>
      <c r="H9" s="133" t="s">
        <v>21</v>
      </c>
      <c r="I9" s="140">
        <f t="shared" si="0"/>
        <v>-39.922347207115415</v>
      </c>
      <c r="J9" s="140">
        <f t="shared" si="1"/>
        <v>-24.8983698933387</v>
      </c>
    </row>
    <row r="10" spans="1:10" ht="12.75" x14ac:dyDescent="0.2">
      <c r="A10" s="141" t="s">
        <v>15</v>
      </c>
      <c r="B10" s="143" t="s">
        <v>15</v>
      </c>
      <c r="C10" s="135">
        <v>522511</v>
      </c>
      <c r="D10" s="135">
        <v>22237</v>
      </c>
      <c r="F10" s="141">
        <v>2020</v>
      </c>
      <c r="G10" s="133" t="s">
        <v>15</v>
      </c>
      <c r="H10" s="133" t="s">
        <v>15</v>
      </c>
      <c r="I10" s="140">
        <f t="shared" si="0"/>
        <v>-93.724342645417991</v>
      </c>
      <c r="J10" s="140">
        <f t="shared" si="1"/>
        <v>-54.948958942303364</v>
      </c>
    </row>
    <row r="11" spans="1:10" ht="12.75" x14ac:dyDescent="0.2">
      <c r="A11" s="141" t="s">
        <v>16</v>
      </c>
      <c r="B11" s="143" t="s">
        <v>22</v>
      </c>
      <c r="C11" s="135">
        <v>521368</v>
      </c>
      <c r="D11" s="135">
        <v>23738</v>
      </c>
      <c r="F11" s="141">
        <v>2020</v>
      </c>
      <c r="G11" s="133" t="s">
        <v>16</v>
      </c>
      <c r="H11" s="133" t="s">
        <v>22</v>
      </c>
      <c r="I11" s="140">
        <f t="shared" si="0"/>
        <v>-78.220374092771323</v>
      </c>
      <c r="J11" s="140">
        <f t="shared" si="1"/>
        <v>-43.386131940348804</v>
      </c>
    </row>
    <row r="12" spans="1:10" ht="12.75" x14ac:dyDescent="0.2">
      <c r="A12" s="141" t="s">
        <v>17</v>
      </c>
      <c r="B12" s="143" t="s">
        <v>23</v>
      </c>
      <c r="C12" s="135">
        <v>601023</v>
      </c>
      <c r="D12" s="135">
        <v>23119</v>
      </c>
      <c r="F12" s="141">
        <v>2020</v>
      </c>
      <c r="G12" s="133" t="s">
        <v>17</v>
      </c>
      <c r="H12" s="133" t="s">
        <v>23</v>
      </c>
      <c r="I12" s="140">
        <f t="shared" si="0"/>
        <v>-67.931343725614497</v>
      </c>
      <c r="J12" s="140">
        <f t="shared" si="1"/>
        <v>-45.43449111120723</v>
      </c>
    </row>
    <row r="13" spans="1:10" ht="12.75" x14ac:dyDescent="0.2">
      <c r="A13" s="141" t="s">
        <v>18</v>
      </c>
      <c r="B13" s="143" t="s">
        <v>24</v>
      </c>
      <c r="C13" s="135">
        <v>723261</v>
      </c>
      <c r="D13" s="135">
        <v>24499</v>
      </c>
      <c r="F13" s="141">
        <v>2020</v>
      </c>
      <c r="G13" s="133" t="s">
        <v>18</v>
      </c>
      <c r="H13" s="133" t="s">
        <v>24</v>
      </c>
      <c r="I13" s="140">
        <f t="shared" si="0"/>
        <v>-67.632846233932156</v>
      </c>
      <c r="J13" s="140">
        <f t="shared" si="1"/>
        <v>-48.720355932895224</v>
      </c>
    </row>
    <row r="14" spans="1:10" ht="12.75" x14ac:dyDescent="0.2">
      <c r="A14" s="141" t="s">
        <v>19</v>
      </c>
      <c r="B14" s="143" t="s">
        <v>25</v>
      </c>
      <c r="C14" s="135">
        <v>619078</v>
      </c>
      <c r="D14" s="135">
        <v>23703</v>
      </c>
      <c r="F14" s="141">
        <v>2020</v>
      </c>
      <c r="G14" s="133" t="s">
        <v>19</v>
      </c>
      <c r="H14" s="133" t="s">
        <v>25</v>
      </c>
      <c r="I14" s="140">
        <f t="shared" si="0"/>
        <v>-62.751543424253484</v>
      </c>
      <c r="J14" s="140">
        <f t="shared" si="1"/>
        <v>-43.867864827237057</v>
      </c>
    </row>
    <row r="15" spans="1:10" ht="12.75" x14ac:dyDescent="0.2">
      <c r="A15" s="141" t="s">
        <v>20</v>
      </c>
      <c r="B15" s="143" t="s">
        <v>20</v>
      </c>
      <c r="C15" s="135">
        <v>528940</v>
      </c>
      <c r="D15" s="135">
        <v>24420</v>
      </c>
      <c r="F15" s="141">
        <v>2020</v>
      </c>
      <c r="G15" s="133" t="s">
        <v>20</v>
      </c>
      <c r="H15" s="133" t="s">
        <v>20</v>
      </c>
      <c r="I15" s="140">
        <f t="shared" si="0"/>
        <v>-42.551329073240815</v>
      </c>
      <c r="J15" s="140">
        <f t="shared" si="1"/>
        <v>-35.585585585585591</v>
      </c>
    </row>
    <row r="16" spans="1:10" ht="12.75" x14ac:dyDescent="0.2">
      <c r="A16" s="141" t="s">
        <v>26</v>
      </c>
      <c r="B16" s="143" t="s">
        <v>27</v>
      </c>
      <c r="C16" s="135">
        <v>522669</v>
      </c>
      <c r="D16" s="135">
        <v>24520</v>
      </c>
      <c r="F16" s="141">
        <v>2020</v>
      </c>
      <c r="G16" s="133" t="s">
        <v>26</v>
      </c>
      <c r="H16" s="133" t="s">
        <v>27</v>
      </c>
      <c r="I16" s="140">
        <f t="shared" si="0"/>
        <v>-35.550989249410236</v>
      </c>
      <c r="J16" s="140">
        <f t="shared" si="1"/>
        <v>-31.659869494290373</v>
      </c>
    </row>
    <row r="17" spans="1:10" ht="12.75" x14ac:dyDescent="0.2">
      <c r="A17" s="141" t="s">
        <v>28</v>
      </c>
      <c r="B17" s="143" t="s">
        <v>28</v>
      </c>
      <c r="C17" s="135">
        <v>481897</v>
      </c>
      <c r="D17" s="135">
        <v>24578</v>
      </c>
      <c r="F17" s="141">
        <v>2020</v>
      </c>
      <c r="G17" s="133" t="s">
        <v>28</v>
      </c>
      <c r="H17" s="133" t="s">
        <v>28</v>
      </c>
      <c r="I17" s="140">
        <f t="shared" si="0"/>
        <v>-53.668522526598004</v>
      </c>
      <c r="J17" s="140">
        <f t="shared" si="1"/>
        <v>-38.367645862153147</v>
      </c>
    </row>
    <row r="18" spans="1:10" ht="12.75" x14ac:dyDescent="0.2">
      <c r="A18" s="141" t="s">
        <v>29</v>
      </c>
      <c r="B18" s="143" t="s">
        <v>29</v>
      </c>
      <c r="C18" s="135">
        <v>544676</v>
      </c>
      <c r="D18" s="135">
        <v>21174</v>
      </c>
      <c r="F18" s="141">
        <v>2020</v>
      </c>
      <c r="G18" s="141" t="s">
        <v>29</v>
      </c>
      <c r="H18" s="143" t="s">
        <v>29</v>
      </c>
      <c r="I18" s="140">
        <f t="shared" si="0"/>
        <v>-54.554083528556419</v>
      </c>
      <c r="J18" s="140">
        <f t="shared" si="1"/>
        <v>-21.965618211013506</v>
      </c>
    </row>
    <row r="19" spans="1:10" ht="12.75" x14ac:dyDescent="0.2">
      <c r="B19" s="143"/>
      <c r="C19" s="135"/>
      <c r="D19" s="135"/>
      <c r="E19" s="135"/>
      <c r="F19" s="141">
        <v>2021</v>
      </c>
      <c r="G19" s="133" t="str">
        <f t="shared" ref="G19:H21" si="2">G7</f>
        <v>Januari</v>
      </c>
      <c r="H19" s="133" t="str">
        <f t="shared" si="2"/>
        <v>January</v>
      </c>
      <c r="I19" s="140">
        <f t="shared" ref="I19:J21" si="3">100*((C35/C21)-1)</f>
        <v>-59.22363369049004</v>
      </c>
      <c r="J19" s="140">
        <f t="shared" si="3"/>
        <v>-32.493559795659955</v>
      </c>
    </row>
    <row r="20" spans="1:10" x14ac:dyDescent="0.2">
      <c r="A20" s="146">
        <v>2020</v>
      </c>
      <c r="C20" s="135"/>
      <c r="D20" s="135"/>
      <c r="F20" s="141">
        <v>2021</v>
      </c>
      <c r="G20" s="133" t="str">
        <f t="shared" si="2"/>
        <v>Februari</v>
      </c>
      <c r="H20" s="133" t="str">
        <f t="shared" si="2"/>
        <v>February</v>
      </c>
      <c r="I20" s="140">
        <f t="shared" si="3"/>
        <v>-81.221802324328749</v>
      </c>
      <c r="J20" s="140">
        <f t="shared" si="3"/>
        <v>-26.454205095425078</v>
      </c>
    </row>
    <row r="21" spans="1:10" ht="12.75" x14ac:dyDescent="0.2">
      <c r="A21" s="141" t="s">
        <v>42</v>
      </c>
      <c r="B21" s="143" t="s">
        <v>44</v>
      </c>
      <c r="C21" s="135">
        <v>472715</v>
      </c>
      <c r="D21" s="135">
        <v>22903</v>
      </c>
      <c r="F21" s="141">
        <v>2021</v>
      </c>
      <c r="G21" s="133" t="str">
        <f t="shared" si="2"/>
        <v>Mars</v>
      </c>
      <c r="H21" s="133" t="str">
        <f t="shared" si="2"/>
        <v>March</v>
      </c>
      <c r="I21" s="140">
        <f t="shared" si="3"/>
        <v>-72.568547529015049</v>
      </c>
      <c r="J21" s="140">
        <f t="shared" si="3"/>
        <v>-6.5276810118441553</v>
      </c>
    </row>
    <row r="22" spans="1:10" ht="12.75" x14ac:dyDescent="0.2">
      <c r="A22" s="141" t="s">
        <v>43</v>
      </c>
      <c r="B22" s="143" t="s">
        <v>45</v>
      </c>
      <c r="C22" s="135">
        <v>464134</v>
      </c>
      <c r="D22" s="135">
        <v>21902</v>
      </c>
      <c r="F22" s="98"/>
      <c r="G22" s="98"/>
      <c r="H22" s="201"/>
      <c r="I22" s="108"/>
      <c r="J22" s="108"/>
    </row>
    <row r="23" spans="1:10" ht="12.75" x14ac:dyDescent="0.2">
      <c r="A23" s="141" t="s">
        <v>14</v>
      </c>
      <c r="B23" s="143" t="s">
        <v>21</v>
      </c>
      <c r="C23" s="135">
        <v>305445</v>
      </c>
      <c r="D23" s="135">
        <v>18659</v>
      </c>
      <c r="F23" s="339"/>
      <c r="G23" s="216"/>
      <c r="H23" s="216"/>
      <c r="I23" s="216"/>
      <c r="J23" s="216"/>
    </row>
    <row r="24" spans="1:10" ht="12.75" x14ac:dyDescent="0.2">
      <c r="A24" s="141" t="s">
        <v>15</v>
      </c>
      <c r="B24" s="143" t="s">
        <v>15</v>
      </c>
      <c r="C24" s="135">
        <v>32791</v>
      </c>
      <c r="D24" s="135">
        <v>10018</v>
      </c>
      <c r="F24" s="339"/>
      <c r="G24" s="216"/>
      <c r="H24" s="216"/>
      <c r="I24" s="216"/>
      <c r="J24" s="216"/>
    </row>
    <row r="25" spans="1:10" ht="12.75" x14ac:dyDescent="0.2">
      <c r="A25" s="141" t="s">
        <v>16</v>
      </c>
      <c r="B25" s="143" t="s">
        <v>22</v>
      </c>
      <c r="C25" s="135">
        <v>113552</v>
      </c>
      <c r="D25" s="135">
        <v>13439</v>
      </c>
      <c r="F25" s="339"/>
      <c r="G25" s="216"/>
      <c r="H25" s="216"/>
      <c r="I25" s="216"/>
      <c r="J25" s="216"/>
    </row>
    <row r="26" spans="1:10" ht="12.75" x14ac:dyDescent="0.2">
      <c r="A26" s="141" t="s">
        <v>17</v>
      </c>
      <c r="B26" s="143" t="s">
        <v>23</v>
      </c>
      <c r="C26" s="135">
        <v>192740</v>
      </c>
      <c r="D26" s="135">
        <v>12615</v>
      </c>
      <c r="F26" s="339"/>
      <c r="G26" s="216"/>
      <c r="H26" s="216"/>
      <c r="I26" s="216"/>
      <c r="J26" s="216"/>
    </row>
    <row r="27" spans="1:10" ht="12.75" x14ac:dyDescent="0.2">
      <c r="A27" s="141" t="s">
        <v>18</v>
      </c>
      <c r="B27" s="143" t="s">
        <v>24</v>
      </c>
      <c r="C27" s="135">
        <v>234099</v>
      </c>
      <c r="D27" s="135">
        <v>12563</v>
      </c>
      <c r="F27" s="339"/>
      <c r="G27" s="216"/>
      <c r="H27" s="216"/>
      <c r="I27" s="216"/>
      <c r="J27" s="216"/>
    </row>
    <row r="28" spans="1:10" ht="12.75" x14ac:dyDescent="0.2">
      <c r="A28" s="141" t="s">
        <v>19</v>
      </c>
      <c r="B28" s="143" t="s">
        <v>25</v>
      </c>
      <c r="C28" s="135">
        <v>230597</v>
      </c>
      <c r="D28" s="135">
        <v>13305</v>
      </c>
      <c r="F28" s="339"/>
      <c r="G28" s="216"/>
      <c r="H28" s="216"/>
      <c r="I28" s="216"/>
      <c r="J28" s="216"/>
    </row>
    <row r="29" spans="1:10" ht="12.75" x14ac:dyDescent="0.2">
      <c r="A29" s="141" t="s">
        <v>20</v>
      </c>
      <c r="B29" s="143" t="s">
        <v>20</v>
      </c>
      <c r="C29" s="135">
        <v>303869</v>
      </c>
      <c r="D29" s="135">
        <v>15730</v>
      </c>
      <c r="F29" s="217"/>
      <c r="G29" s="216"/>
      <c r="H29" s="216"/>
      <c r="I29" s="216"/>
      <c r="J29" s="216"/>
    </row>
    <row r="30" spans="1:10" ht="12.75" x14ac:dyDescent="0.2">
      <c r="A30" s="141" t="s">
        <v>26</v>
      </c>
      <c r="B30" s="143" t="s">
        <v>27</v>
      </c>
      <c r="C30" s="135">
        <v>336855</v>
      </c>
      <c r="D30" s="135">
        <v>16757</v>
      </c>
      <c r="F30" s="339"/>
      <c r="G30" s="340"/>
      <c r="H30" s="340"/>
      <c r="I30" s="340"/>
      <c r="J30" s="216"/>
    </row>
    <row r="31" spans="1:10" ht="12.75" x14ac:dyDescent="0.2">
      <c r="A31" s="141" t="s">
        <v>28</v>
      </c>
      <c r="B31" s="143" t="s">
        <v>28</v>
      </c>
      <c r="C31" s="135">
        <v>223270</v>
      </c>
      <c r="D31" s="135">
        <v>15148</v>
      </c>
      <c r="F31" s="217"/>
      <c r="G31" s="341"/>
      <c r="H31" s="341"/>
      <c r="I31" s="341"/>
      <c r="J31" s="216"/>
    </row>
    <row r="32" spans="1:10" ht="12.75" x14ac:dyDescent="0.2">
      <c r="A32" s="143" t="s">
        <v>29</v>
      </c>
      <c r="B32" s="143" t="s">
        <v>29</v>
      </c>
      <c r="C32" s="135">
        <v>247533</v>
      </c>
      <c r="D32" s="135">
        <v>16523</v>
      </c>
      <c r="F32" s="217"/>
      <c r="G32" s="341"/>
      <c r="H32" s="341"/>
      <c r="I32" s="341"/>
      <c r="J32" s="216"/>
    </row>
    <row r="33" spans="1:10" ht="12.75" x14ac:dyDescent="0.2">
      <c r="A33" s="143"/>
      <c r="B33" s="143"/>
      <c r="C33" s="135"/>
      <c r="D33" s="135"/>
      <c r="F33" s="339"/>
      <c r="G33" s="342"/>
      <c r="H33" s="342"/>
      <c r="I33" s="342"/>
      <c r="J33" s="216"/>
    </row>
    <row r="34" spans="1:10" x14ac:dyDescent="0.2">
      <c r="A34" s="146">
        <v>2021</v>
      </c>
      <c r="C34" s="135"/>
      <c r="D34" s="135"/>
      <c r="F34" s="339"/>
      <c r="G34" s="341"/>
      <c r="H34" s="341"/>
      <c r="I34" s="341"/>
      <c r="J34" s="216"/>
    </row>
    <row r="35" spans="1:10" ht="12.75" x14ac:dyDescent="0.2">
      <c r="A35" s="141" t="s">
        <v>42</v>
      </c>
      <c r="B35" s="143" t="s">
        <v>44</v>
      </c>
      <c r="C35" s="135">
        <v>192756</v>
      </c>
      <c r="D35" s="135">
        <v>15461</v>
      </c>
      <c r="E35" s="135"/>
      <c r="F35" s="343"/>
      <c r="G35" s="216"/>
      <c r="H35" s="216"/>
      <c r="I35" s="216"/>
      <c r="J35" s="216"/>
    </row>
    <row r="36" spans="1:10" ht="12.75" x14ac:dyDescent="0.2">
      <c r="A36" s="145" t="s">
        <v>43</v>
      </c>
      <c r="B36" s="143" t="s">
        <v>45</v>
      </c>
      <c r="C36" s="135">
        <v>87156</v>
      </c>
      <c r="D36" s="135">
        <v>16108</v>
      </c>
      <c r="E36" s="135"/>
      <c r="F36" s="343"/>
      <c r="G36" s="216"/>
      <c r="H36" s="216"/>
      <c r="I36" s="216"/>
      <c r="J36" s="216"/>
    </row>
    <row r="37" spans="1:10" ht="12.75" x14ac:dyDescent="0.2">
      <c r="A37" s="141" t="s">
        <v>14</v>
      </c>
      <c r="B37" s="143" t="s">
        <v>21</v>
      </c>
      <c r="C37" s="135">
        <v>83788</v>
      </c>
      <c r="D37" s="303">
        <v>17441</v>
      </c>
      <c r="F37" s="216"/>
      <c r="G37" s="216"/>
      <c r="H37" s="216"/>
      <c r="I37" s="216"/>
      <c r="J37" s="216"/>
    </row>
    <row r="38" spans="1:10" ht="12.75" x14ac:dyDescent="0.2">
      <c r="B38" s="143"/>
      <c r="C38" s="135"/>
      <c r="D38" s="135"/>
      <c r="E38" s="135"/>
      <c r="F38" s="343"/>
      <c r="G38" s="216"/>
      <c r="H38" s="216"/>
      <c r="I38" s="216"/>
      <c r="J38" s="216"/>
    </row>
    <row r="39" spans="1:10" x14ac:dyDescent="0.2">
      <c r="A39" s="144" t="s">
        <v>199</v>
      </c>
      <c r="C39" s="136"/>
      <c r="D39" s="136"/>
      <c r="F39" s="339"/>
      <c r="G39" s="216"/>
      <c r="H39" s="216"/>
      <c r="I39" s="216"/>
      <c r="J39" s="216"/>
    </row>
    <row r="40" spans="1:10" x14ac:dyDescent="0.2">
      <c r="A40" s="187" t="s">
        <v>201</v>
      </c>
      <c r="C40" s="139"/>
      <c r="D40" s="139"/>
    </row>
    <row r="41" spans="1:10" x14ac:dyDescent="0.2">
      <c r="A41" s="186" t="s">
        <v>200</v>
      </c>
      <c r="C41" s="138"/>
      <c r="D41" s="138"/>
    </row>
    <row r="42" spans="1:10" x14ac:dyDescent="0.2">
      <c r="A42" s="145"/>
      <c r="C42" s="134"/>
      <c r="D42" s="134"/>
    </row>
  </sheetData>
  <hyperlinks>
    <hyperlink ref="A41" r:id="rId1" xr:uid="{7D9B6B94-E0F2-4ECF-8CCF-B94A3731A74A}"/>
  </hyperlinks>
  <pageMargins left="0.7" right="0.7" top="0.75" bottom="0.75" header="0.3" footer="0.3"/>
  <pageSetup scale="85" orientation="landscape"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674A0-327A-427B-B73F-14175B9197E5}">
  <sheetPr codeName="Blad14">
    <tabColor rgb="FFFFFF00"/>
  </sheetPr>
  <dimension ref="A1:Q37"/>
  <sheetViews>
    <sheetView topLeftCell="A12" zoomScaleNormal="100" zoomScaleSheetLayoutView="98" workbookViewId="0">
      <selection activeCell="B36" sqref="B36"/>
    </sheetView>
  </sheetViews>
  <sheetFormatPr defaultRowHeight="14.25" x14ac:dyDescent="0.2"/>
  <cols>
    <col min="1" max="1" width="42" customWidth="1"/>
    <col min="2" max="2" width="35.375" customWidth="1"/>
    <col min="3" max="4" width="12.75" style="61" customWidth="1"/>
    <col min="5" max="5" width="10.625" style="61" customWidth="1"/>
    <col min="6" max="6" width="11.875" style="61" customWidth="1"/>
    <col min="7" max="9" width="9.5" style="61" customWidth="1"/>
    <col min="10" max="14" width="10.125" style="61" customWidth="1"/>
  </cols>
  <sheetData>
    <row r="1" spans="1:17" s="98" customFormat="1" x14ac:dyDescent="0.2">
      <c r="A1" s="166" t="s">
        <v>318</v>
      </c>
      <c r="B1" s="2"/>
      <c r="C1" s="110"/>
      <c r="D1" s="110"/>
      <c r="E1" s="110"/>
      <c r="F1" s="110"/>
      <c r="G1" s="110"/>
      <c r="H1" s="110"/>
      <c r="I1" s="110"/>
      <c r="J1" s="110"/>
      <c r="K1" s="110"/>
      <c r="L1" s="110"/>
      <c r="M1" s="110"/>
      <c r="N1" s="110"/>
    </row>
    <row r="2" spans="1:17" s="98" customFormat="1" x14ac:dyDescent="0.2">
      <c r="A2" s="203" t="s">
        <v>319</v>
      </c>
      <c r="B2" s="2"/>
      <c r="C2" s="110"/>
      <c r="D2" s="110"/>
      <c r="E2" s="110"/>
      <c r="F2" s="110"/>
      <c r="G2" s="110"/>
      <c r="H2" s="110"/>
      <c r="I2" s="110"/>
      <c r="J2" s="110"/>
      <c r="K2" s="110"/>
      <c r="L2" s="110"/>
      <c r="M2" s="110"/>
      <c r="N2" s="110"/>
    </row>
    <row r="3" spans="1:17" s="98" customFormat="1" x14ac:dyDescent="0.2">
      <c r="A3" s="203"/>
      <c r="B3" s="2"/>
      <c r="C3" s="110"/>
      <c r="D3" s="110"/>
      <c r="E3" s="110"/>
      <c r="F3" s="110"/>
      <c r="G3" s="110"/>
      <c r="H3" s="110"/>
      <c r="I3" s="110"/>
      <c r="J3" s="110"/>
      <c r="K3" s="110"/>
      <c r="L3" s="110"/>
      <c r="M3" s="110"/>
      <c r="N3" s="110"/>
    </row>
    <row r="4" spans="1:17" s="98" customFormat="1" ht="15" x14ac:dyDescent="0.25">
      <c r="A4" s="3"/>
      <c r="B4" s="2"/>
      <c r="C4" s="46">
        <v>2020</v>
      </c>
      <c r="D4" s="110"/>
      <c r="E4" s="110"/>
      <c r="F4" s="110"/>
      <c r="G4" s="110"/>
      <c r="H4" s="110"/>
      <c r="I4" s="110"/>
      <c r="J4" s="110"/>
      <c r="K4" s="110"/>
      <c r="L4" s="110"/>
      <c r="M4" s="110"/>
      <c r="N4" s="110"/>
      <c r="O4" s="46">
        <v>2021</v>
      </c>
    </row>
    <row r="5" spans="1:17" s="98" customFormat="1" ht="12.75" x14ac:dyDescent="0.2">
      <c r="A5" s="106"/>
      <c r="B5" s="181"/>
      <c r="C5" s="46" t="s">
        <v>42</v>
      </c>
      <c r="D5" s="46" t="s">
        <v>43</v>
      </c>
      <c r="E5" s="46" t="s">
        <v>14</v>
      </c>
      <c r="F5" s="46" t="s">
        <v>15</v>
      </c>
      <c r="G5" s="46" t="s">
        <v>16</v>
      </c>
      <c r="H5" s="46" t="s">
        <v>17</v>
      </c>
      <c r="I5" s="46" t="s">
        <v>18</v>
      </c>
      <c r="J5" s="46" t="s">
        <v>19</v>
      </c>
      <c r="K5" s="46" t="s">
        <v>20</v>
      </c>
      <c r="L5" s="46" t="s">
        <v>26</v>
      </c>
      <c r="M5" s="46" t="s">
        <v>28</v>
      </c>
      <c r="N5" s="46" t="s">
        <v>29</v>
      </c>
      <c r="O5" s="46" t="s">
        <v>42</v>
      </c>
      <c r="P5" s="46" t="s">
        <v>43</v>
      </c>
      <c r="Q5" s="46" t="s">
        <v>14</v>
      </c>
    </row>
    <row r="6" spans="1:17" s="98" customFormat="1" ht="12.75" x14ac:dyDescent="0.2">
      <c r="A6" s="106"/>
      <c r="B6" s="181"/>
      <c r="C6" s="46" t="s">
        <v>44</v>
      </c>
      <c r="D6" s="46" t="s">
        <v>45</v>
      </c>
      <c r="E6" s="46" t="s">
        <v>21</v>
      </c>
      <c r="F6" s="46" t="s">
        <v>15</v>
      </c>
      <c r="G6" s="46" t="s">
        <v>22</v>
      </c>
      <c r="H6" s="46" t="s">
        <v>23</v>
      </c>
      <c r="I6" s="46" t="s">
        <v>24</v>
      </c>
      <c r="J6" s="46" t="s">
        <v>25</v>
      </c>
      <c r="K6" s="46" t="s">
        <v>20</v>
      </c>
      <c r="L6" s="46" t="s">
        <v>27</v>
      </c>
      <c r="M6" s="46" t="s">
        <v>28</v>
      </c>
      <c r="N6" s="46" t="s">
        <v>29</v>
      </c>
      <c r="O6" s="46" t="s">
        <v>44</v>
      </c>
      <c r="P6" s="46" t="s">
        <v>45</v>
      </c>
      <c r="Q6" s="46" t="s">
        <v>21</v>
      </c>
    </row>
    <row r="7" spans="1:17" s="98" customFormat="1" ht="12.75" x14ac:dyDescent="0.2">
      <c r="A7" s="98" t="s">
        <v>288</v>
      </c>
      <c r="B7" s="122" t="s">
        <v>289</v>
      </c>
      <c r="C7" s="313">
        <v>-0.82730093071354815</v>
      </c>
      <c r="D7" s="313">
        <v>-1.1055276381909507</v>
      </c>
      <c r="E7" s="313">
        <v>-7.4792243767312971</v>
      </c>
      <c r="F7" s="313">
        <v>-12.558139534883717</v>
      </c>
      <c r="G7" s="313">
        <v>-15.625</v>
      </c>
      <c r="H7" s="313">
        <v>-14.072693383038203</v>
      </c>
      <c r="I7" s="313">
        <v>-15.086206896551724</v>
      </c>
      <c r="J7" s="313">
        <v>-10.20608439646713</v>
      </c>
      <c r="K7" s="313">
        <v>-9.4063926940639249</v>
      </c>
      <c r="L7" s="313">
        <v>-9.7391304347826058</v>
      </c>
      <c r="M7" s="313">
        <v>-11.511423550087873</v>
      </c>
      <c r="N7" s="313">
        <v>-8.2483781278962063</v>
      </c>
    </row>
    <row r="8" spans="1:17" s="98" customFormat="1" ht="12.75" x14ac:dyDescent="0.2">
      <c r="A8" s="98" t="s">
        <v>46</v>
      </c>
      <c r="B8" s="122" t="s">
        <v>47</v>
      </c>
      <c r="C8" s="313">
        <v>-18.438177874186547</v>
      </c>
      <c r="D8" s="313">
        <v>-19.108910891089103</v>
      </c>
      <c r="E8" s="313">
        <v>-24.570446735395191</v>
      </c>
      <c r="F8" s="313">
        <v>-21.778221778221774</v>
      </c>
      <c r="G8" s="313">
        <v>-26.941514860977943</v>
      </c>
      <c r="H8" s="313">
        <v>-34.251606978879714</v>
      </c>
      <c r="I8" s="313">
        <v>-29.421094369547973</v>
      </c>
      <c r="J8" s="313">
        <v>-30.993618960802184</v>
      </c>
      <c r="K8" s="313">
        <v>-25.445544554455445</v>
      </c>
      <c r="L8" s="313">
        <v>-28.29999999999999</v>
      </c>
      <c r="M8" s="313">
        <v>-24.164810690423167</v>
      </c>
      <c r="N8" s="313">
        <v>-18.388429752066116</v>
      </c>
    </row>
    <row r="9" spans="1:17" s="98" customFormat="1" ht="12.75" x14ac:dyDescent="0.2">
      <c r="A9" s="98" t="s">
        <v>48</v>
      </c>
      <c r="B9" s="122" t="s">
        <v>49</v>
      </c>
      <c r="C9" s="313">
        <v>-0.22099447513812542</v>
      </c>
      <c r="D9" s="313">
        <v>1.6184971098265999</v>
      </c>
      <c r="E9" s="313">
        <v>-52.693437806072474</v>
      </c>
      <c r="F9" s="313">
        <v>-89.567966280295039</v>
      </c>
      <c r="G9" s="313">
        <v>-90.253807106598984</v>
      </c>
      <c r="H9" s="313">
        <v>-88.069216757741358</v>
      </c>
      <c r="I9" s="313">
        <v>-75.743048897411313</v>
      </c>
      <c r="J9" s="313">
        <v>-76.893939393939391</v>
      </c>
      <c r="K9" s="313">
        <v>-79.796107506950875</v>
      </c>
      <c r="L9" s="313">
        <v>-74.855491329479776</v>
      </c>
      <c r="M9" s="313">
        <v>-79.78142076502732</v>
      </c>
      <c r="N9" s="313">
        <v>-69.294117647058812</v>
      </c>
    </row>
    <row r="10" spans="1:17" s="98" customFormat="1" ht="12.75" x14ac:dyDescent="0.2">
      <c r="A10" s="98" t="s">
        <v>50</v>
      </c>
      <c r="B10" s="122" t="s">
        <v>51</v>
      </c>
      <c r="C10" s="313">
        <v>-5.1307847082495028</v>
      </c>
      <c r="D10" s="313">
        <v>-4.1709053916581862</v>
      </c>
      <c r="E10" s="313">
        <v>-12.950971322849213</v>
      </c>
      <c r="F10" s="313">
        <v>-30.263157894736846</v>
      </c>
      <c r="G10" s="313">
        <v>-30.375114364135413</v>
      </c>
      <c r="H10" s="313">
        <v>-25.164319248826285</v>
      </c>
      <c r="I10" s="313">
        <v>-25.809716599190281</v>
      </c>
      <c r="J10" s="313">
        <v>-22.041984732824428</v>
      </c>
      <c r="K10" s="313">
        <v>-19.962157048249772</v>
      </c>
      <c r="L10" s="313">
        <v>-17.794253938832249</v>
      </c>
      <c r="M10" s="313">
        <v>-16.812439261418866</v>
      </c>
      <c r="N10" s="313">
        <v>-15.453639082751746</v>
      </c>
    </row>
    <row r="11" spans="1:17" s="98" customFormat="1" ht="12.75" x14ac:dyDescent="0.2">
      <c r="A11" s="98" t="s">
        <v>52</v>
      </c>
      <c r="B11" s="122" t="s">
        <v>53</v>
      </c>
      <c r="C11" s="313">
        <v>-2.753303964757714</v>
      </c>
      <c r="D11" s="313">
        <v>-2.4539877300613466</v>
      </c>
      <c r="E11" s="313">
        <v>2.3809523809523725</v>
      </c>
      <c r="F11" s="313">
        <v>-2.0270270270270285</v>
      </c>
      <c r="G11" s="313">
        <v>-0.11235955056179137</v>
      </c>
      <c r="H11" s="313">
        <v>4.0137614678898981</v>
      </c>
      <c r="I11" s="313">
        <v>8.62308762169679</v>
      </c>
      <c r="J11" s="313">
        <v>3.9260969976905313</v>
      </c>
      <c r="K11" s="313">
        <v>6.8539325842696508</v>
      </c>
      <c r="L11" s="313">
        <v>8.7912087912087813</v>
      </c>
      <c r="M11" s="313">
        <v>0.42060988433227919</v>
      </c>
      <c r="N11" s="313">
        <v>12.427745664739899</v>
      </c>
    </row>
    <row r="12" spans="1:17" s="98" customFormat="1" ht="12.75" x14ac:dyDescent="0.2">
      <c r="A12" s="322" t="s">
        <v>202</v>
      </c>
      <c r="B12" s="30" t="s">
        <v>54</v>
      </c>
      <c r="C12" s="323">
        <v>-2.9106029106029108</v>
      </c>
      <c r="D12" s="323">
        <v>-2.789256198347112</v>
      </c>
      <c r="E12" s="323">
        <v>-10.734463276836159</v>
      </c>
      <c r="F12" s="323">
        <v>-19.348659003831415</v>
      </c>
      <c r="G12" s="323">
        <v>-21.489161168708758</v>
      </c>
      <c r="H12" s="323">
        <v>-19.410085632730723</v>
      </c>
      <c r="I12" s="323">
        <v>-19.574468085106389</v>
      </c>
      <c r="J12" s="323">
        <v>-16.059113300492612</v>
      </c>
      <c r="K12" s="323">
        <v>-14.177693761814748</v>
      </c>
      <c r="L12" s="323">
        <v>-13.345521023766004</v>
      </c>
      <c r="M12" s="323">
        <v>-14.579439252336446</v>
      </c>
      <c r="N12" s="323">
        <v>-10.19230769230769</v>
      </c>
      <c r="O12" s="323">
        <v>-15.631691648822276</v>
      </c>
      <c r="P12" s="323">
        <v>-14.558979808714124</v>
      </c>
      <c r="Q12" s="323">
        <v>-4.5358649789029482</v>
      </c>
    </row>
    <row r="13" spans="1:17" s="98" customFormat="1" ht="12.75" x14ac:dyDescent="0.2">
      <c r="C13" s="323"/>
      <c r="D13" s="323"/>
      <c r="E13" s="323"/>
      <c r="F13" s="323"/>
      <c r="G13" s="323"/>
      <c r="H13" s="323"/>
      <c r="I13" s="323"/>
      <c r="J13" s="323"/>
      <c r="K13" s="323"/>
      <c r="L13" s="323"/>
      <c r="M13" s="323"/>
      <c r="N13" s="323"/>
    </row>
    <row r="14" spans="1:17" s="98" customFormat="1" ht="12.75" x14ac:dyDescent="0.2">
      <c r="A14" s="106" t="s">
        <v>55</v>
      </c>
      <c r="C14" s="323"/>
      <c r="D14" s="323"/>
      <c r="E14" s="323"/>
      <c r="F14" s="323"/>
      <c r="G14" s="323"/>
      <c r="H14" s="323"/>
      <c r="I14" s="323"/>
      <c r="J14" s="323"/>
      <c r="K14" s="323"/>
      <c r="L14" s="323"/>
      <c r="M14" s="323"/>
      <c r="N14" s="323"/>
    </row>
    <row r="15" spans="1:17" s="98" customFormat="1" ht="12.75" x14ac:dyDescent="0.2">
      <c r="A15" s="181" t="s">
        <v>56</v>
      </c>
      <c r="C15" s="323"/>
      <c r="D15" s="323"/>
      <c r="E15" s="323"/>
      <c r="F15" s="323"/>
      <c r="G15" s="323"/>
      <c r="H15" s="323"/>
      <c r="I15" s="323"/>
      <c r="J15" s="323"/>
      <c r="K15" s="323"/>
      <c r="L15" s="323"/>
      <c r="M15" s="323"/>
      <c r="N15" s="323"/>
    </row>
    <row r="16" spans="1:17" s="31" customFormat="1" ht="12.75" x14ac:dyDescent="0.2">
      <c r="C16" s="132"/>
      <c r="D16" s="132"/>
      <c r="E16" s="132"/>
      <c r="F16" s="132"/>
      <c r="G16" s="132"/>
      <c r="H16" s="132"/>
      <c r="I16" s="132"/>
      <c r="J16" s="132"/>
      <c r="K16" s="132"/>
      <c r="L16" s="132"/>
      <c r="M16" s="132"/>
      <c r="N16" s="132"/>
    </row>
    <row r="17" spans="1:15" s="31" customFormat="1" ht="12.75" x14ac:dyDescent="0.2">
      <c r="A17" s="160" t="s">
        <v>269</v>
      </c>
      <c r="C17" s="47"/>
      <c r="D17" s="47"/>
      <c r="E17" s="47"/>
      <c r="F17" s="47"/>
      <c r="G17" s="47"/>
      <c r="H17" s="47"/>
      <c r="I17" s="47"/>
      <c r="J17" s="47"/>
      <c r="K17" s="47"/>
      <c r="L17" s="47"/>
      <c r="M17" s="47"/>
      <c r="N17" s="47"/>
    </row>
    <row r="18" spans="1:15" s="122" customFormat="1" ht="12.75" x14ac:dyDescent="0.2">
      <c r="A18" s="203" t="s">
        <v>212</v>
      </c>
      <c r="C18" s="50"/>
      <c r="D18" s="50"/>
      <c r="E18" s="50"/>
      <c r="F18" s="50"/>
      <c r="G18" s="50"/>
      <c r="H18" s="50"/>
      <c r="I18" s="50"/>
      <c r="J18" s="50"/>
      <c r="K18" s="50"/>
      <c r="L18" s="50"/>
      <c r="M18" s="50"/>
      <c r="N18" s="50"/>
    </row>
    <row r="19" spans="1:15" s="31" customFormat="1" ht="12.75" x14ac:dyDescent="0.2">
      <c r="A19" s="160"/>
      <c r="C19" s="47"/>
      <c r="D19" s="47"/>
      <c r="E19" s="47"/>
      <c r="F19" s="47"/>
      <c r="G19" s="47"/>
      <c r="H19" s="47"/>
      <c r="I19" s="47"/>
      <c r="J19" s="47"/>
      <c r="K19" s="47"/>
      <c r="L19" s="47"/>
      <c r="M19" s="47"/>
      <c r="N19" s="47"/>
    </row>
    <row r="20" spans="1:15" s="31" customFormat="1" ht="31.5" customHeight="1" x14ac:dyDescent="0.25">
      <c r="C20" s="45" t="s">
        <v>98</v>
      </c>
      <c r="D20" s="45" t="s">
        <v>97</v>
      </c>
      <c r="E20" s="130" t="s">
        <v>94</v>
      </c>
      <c r="F20" s="295" t="s">
        <v>267</v>
      </c>
      <c r="G20" s="295" t="s">
        <v>321</v>
      </c>
      <c r="H20" s="295"/>
      <c r="I20" s="93"/>
      <c r="J20" s="47"/>
      <c r="K20" s="47"/>
      <c r="L20" s="47"/>
      <c r="M20" s="47"/>
      <c r="N20" s="47"/>
      <c r="O20" s="47"/>
    </row>
    <row r="21" spans="1:15" s="29" customFormat="1" ht="31.5" customHeight="1" x14ac:dyDescent="0.2">
      <c r="A21" s="31"/>
      <c r="B21" s="31"/>
      <c r="C21" s="45" t="s">
        <v>96</v>
      </c>
      <c r="D21" s="45" t="s">
        <v>95</v>
      </c>
      <c r="E21" s="130" t="s">
        <v>94</v>
      </c>
      <c r="F21" s="295" t="s">
        <v>268</v>
      </c>
      <c r="G21" s="295" t="s">
        <v>322</v>
      </c>
      <c r="H21" s="295" t="s">
        <v>58</v>
      </c>
      <c r="I21" s="325" t="s">
        <v>320</v>
      </c>
      <c r="J21" s="45"/>
      <c r="K21" s="45"/>
      <c r="L21" s="45"/>
      <c r="M21" s="45"/>
      <c r="N21" s="45"/>
      <c r="O21" s="45"/>
    </row>
    <row r="22" spans="1:15" s="29" customFormat="1" x14ac:dyDescent="0.2">
      <c r="A22" s="31" t="s">
        <v>102</v>
      </c>
      <c r="B22" s="32" t="s">
        <v>101</v>
      </c>
      <c r="C22" s="51">
        <v>456</v>
      </c>
      <c r="D22" s="51">
        <v>507.66666666666669</v>
      </c>
      <c r="E22" s="51">
        <v>234.33333333333334</v>
      </c>
      <c r="F22" s="52">
        <v>143</v>
      </c>
      <c r="G22" s="52">
        <v>295.5</v>
      </c>
      <c r="H22" s="258">
        <f>3*SUM(C22:F22)+2*G22</f>
        <v>4614</v>
      </c>
      <c r="I22" s="109">
        <f>H22/H$27</f>
        <v>0.29414764758383272</v>
      </c>
      <c r="J22" s="45"/>
      <c r="K22" s="45"/>
      <c r="L22" s="45"/>
      <c r="M22" s="45"/>
      <c r="N22" s="45"/>
      <c r="O22" s="45"/>
    </row>
    <row r="23" spans="1:15" s="31" customFormat="1" x14ac:dyDescent="0.2">
      <c r="A23" s="31" t="s">
        <v>100</v>
      </c>
      <c r="B23" s="32" t="s">
        <v>47</v>
      </c>
      <c r="C23" s="51">
        <v>662</v>
      </c>
      <c r="D23" s="51">
        <v>58.666666666666664</v>
      </c>
      <c r="E23" s="51">
        <v>170.66666666666666</v>
      </c>
      <c r="F23" s="52">
        <v>11</v>
      </c>
      <c r="G23" s="52">
        <v>45</v>
      </c>
      <c r="H23" s="258">
        <f t="shared" ref="H23:H26" si="0">3*SUM(C23:F23)+2*G23</f>
        <v>2797</v>
      </c>
      <c r="I23" s="109">
        <f t="shared" ref="I23:I27" si="1">H23/H$27</f>
        <v>0.178311870457733</v>
      </c>
      <c r="J23" s="74"/>
      <c r="K23" s="74"/>
      <c r="L23" s="74"/>
      <c r="M23" s="74"/>
      <c r="N23" s="47"/>
      <c r="O23" s="47"/>
    </row>
    <row r="24" spans="1:15" s="31" customFormat="1" x14ac:dyDescent="0.2">
      <c r="A24" s="31" t="s">
        <v>99</v>
      </c>
      <c r="B24" s="32" t="s">
        <v>49</v>
      </c>
      <c r="C24" s="51">
        <v>722</v>
      </c>
      <c r="D24" s="51">
        <v>66</v>
      </c>
      <c r="E24" s="51">
        <v>11</v>
      </c>
      <c r="F24" s="52">
        <v>66</v>
      </c>
      <c r="G24" s="52">
        <v>4</v>
      </c>
      <c r="H24" s="258">
        <f t="shared" si="0"/>
        <v>2603</v>
      </c>
      <c r="I24" s="109">
        <f t="shared" si="1"/>
        <v>0.16594415402269538</v>
      </c>
      <c r="J24" s="74"/>
      <c r="K24" s="74"/>
      <c r="L24" s="74"/>
      <c r="M24" s="74"/>
      <c r="N24" s="47"/>
      <c r="O24" s="47"/>
    </row>
    <row r="25" spans="1:15" x14ac:dyDescent="0.2">
      <c r="A25" s="31" t="s">
        <v>50</v>
      </c>
      <c r="B25" s="32" t="s">
        <v>51</v>
      </c>
      <c r="C25" s="51">
        <v>1168</v>
      </c>
      <c r="D25" s="51">
        <v>98.666666666666671</v>
      </c>
      <c r="E25" s="51">
        <v>161.66666666666666</v>
      </c>
      <c r="F25" s="52">
        <v>78.666666666666671</v>
      </c>
      <c r="G25" s="52">
        <v>108</v>
      </c>
      <c r="H25" s="258">
        <f t="shared" si="0"/>
        <v>4737.0000000000009</v>
      </c>
      <c r="I25" s="109">
        <f t="shared" si="1"/>
        <v>0.30198903480810918</v>
      </c>
      <c r="J25" s="5"/>
      <c r="K25" s="5"/>
      <c r="L25" s="5"/>
      <c r="O25" s="61"/>
    </row>
    <row r="26" spans="1:15" x14ac:dyDescent="0.2">
      <c r="A26" s="31" t="s">
        <v>52</v>
      </c>
      <c r="B26" s="32" t="s">
        <v>53</v>
      </c>
      <c r="C26" s="51">
        <v>70.333333333333329</v>
      </c>
      <c r="D26" s="51">
        <v>52.666666666666664</v>
      </c>
      <c r="E26" s="51">
        <v>58.333333333333336</v>
      </c>
      <c r="F26" s="52">
        <v>69.666666666666671</v>
      </c>
      <c r="G26" s="52">
        <v>91</v>
      </c>
      <c r="H26" s="258">
        <f t="shared" si="0"/>
        <v>935</v>
      </c>
      <c r="I26" s="109">
        <f t="shared" si="1"/>
        <v>5.9607293127629732E-2</v>
      </c>
      <c r="J26" s="5"/>
      <c r="K26" s="5"/>
      <c r="L26" s="5"/>
      <c r="O26" s="61"/>
    </row>
    <row r="27" spans="1:15" x14ac:dyDescent="0.2">
      <c r="A27" s="29" t="s">
        <v>202</v>
      </c>
      <c r="B27" s="30" t="s">
        <v>54</v>
      </c>
      <c r="C27" s="77">
        <f>SUM(C22:C26)</f>
        <v>3078.3333333333335</v>
      </c>
      <c r="D27" s="77">
        <f t="shared" ref="D27:G27" si="2">SUM(D22:D26)</f>
        <v>783.66666666666663</v>
      </c>
      <c r="E27" s="77">
        <f t="shared" si="2"/>
        <v>636</v>
      </c>
      <c r="F27" s="77">
        <f t="shared" si="2"/>
        <v>368.33333333333337</v>
      </c>
      <c r="G27" s="77">
        <f t="shared" si="2"/>
        <v>543.5</v>
      </c>
      <c r="H27" s="258">
        <f>SUM(H22:H26)</f>
        <v>15686</v>
      </c>
      <c r="I27" s="109">
        <f t="shared" si="1"/>
        <v>1</v>
      </c>
      <c r="O27" s="61"/>
    </row>
    <row r="28" spans="1:15" x14ac:dyDescent="0.2">
      <c r="A28" s="31"/>
      <c r="B28" s="31"/>
      <c r="C28" s="47"/>
      <c r="D28" s="47"/>
      <c r="E28" s="47"/>
      <c r="F28" s="47"/>
    </row>
    <row r="29" spans="1:15" x14ac:dyDescent="0.2">
      <c r="A29" s="29" t="s">
        <v>103</v>
      </c>
      <c r="B29" s="31"/>
      <c r="C29" s="326"/>
      <c r="D29" s="327"/>
      <c r="E29" s="327"/>
      <c r="F29" s="110"/>
    </row>
    <row r="30" spans="1:15" x14ac:dyDescent="0.2">
      <c r="A30" s="181" t="s">
        <v>167</v>
      </c>
      <c r="B30" s="31"/>
      <c r="C30" s="328"/>
      <c r="D30" s="328"/>
      <c r="E30" s="329"/>
      <c r="F30" s="328"/>
    </row>
    <row r="31" spans="1:15" x14ac:dyDescent="0.2">
      <c r="A31" s="123" t="s">
        <v>166</v>
      </c>
      <c r="B31" s="31"/>
      <c r="C31" s="328"/>
      <c r="D31" s="328"/>
      <c r="E31" s="329"/>
      <c r="F31" s="328"/>
    </row>
    <row r="32" spans="1:15" x14ac:dyDescent="0.2">
      <c r="A32" s="31"/>
      <c r="B32" s="31"/>
      <c r="C32" s="327"/>
      <c r="D32" s="327"/>
      <c r="E32" s="327"/>
      <c r="F32" s="327"/>
    </row>
    <row r="33" spans="1:6" x14ac:dyDescent="0.2">
      <c r="A33" s="32"/>
      <c r="C33" s="327"/>
      <c r="D33" s="327"/>
      <c r="E33" s="327"/>
      <c r="F33" s="327"/>
    </row>
    <row r="34" spans="1:6" x14ac:dyDescent="0.2">
      <c r="A34" s="31"/>
      <c r="C34" s="52"/>
      <c r="D34" s="52"/>
      <c r="E34" s="52"/>
      <c r="F34" s="52"/>
    </row>
    <row r="35" spans="1:6" x14ac:dyDescent="0.2">
      <c r="A35" t="s">
        <v>30</v>
      </c>
      <c r="C35" s="52"/>
      <c r="D35" s="52"/>
      <c r="E35" s="52"/>
      <c r="F35" s="52"/>
    </row>
    <row r="36" spans="1:6" x14ac:dyDescent="0.2">
      <c r="C36" s="51"/>
      <c r="D36" s="51"/>
      <c r="E36" s="51"/>
      <c r="F36" s="51"/>
    </row>
    <row r="37" spans="1:6" x14ac:dyDescent="0.2">
      <c r="C37" s="77"/>
      <c r="D37" s="77"/>
      <c r="E37" s="77"/>
      <c r="F37" s="77"/>
    </row>
  </sheetData>
  <hyperlinks>
    <hyperlink ref="A31" r:id="rId1" xr:uid="{7410ED7C-CAA9-48B5-84DE-B7F933DAA8DD}"/>
  </hyperlinks>
  <pageMargins left="0.7" right="0.7" top="0.75" bottom="0.75" header="0.3" footer="0.3"/>
  <pageSetup scale="83"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BN28"/>
  <sheetViews>
    <sheetView workbookViewId="0">
      <pane xSplit="2" ySplit="5" topLeftCell="AW6" activePane="bottomRight" state="frozen"/>
      <selection pane="topRight" activeCell="C1" sqref="C1"/>
      <selection pane="bottomLeft" activeCell="A3" sqref="A3"/>
      <selection pane="bottomRight" activeCell="AZ22" sqref="AZ22"/>
    </sheetView>
  </sheetViews>
  <sheetFormatPr defaultRowHeight="14.25" x14ac:dyDescent="0.2"/>
  <cols>
    <col min="1" max="1" width="16.125" customWidth="1"/>
    <col min="2" max="2" width="17.75" customWidth="1"/>
    <col min="3" max="13" width="6.5" style="61" customWidth="1"/>
    <col min="14" max="41" width="6.5" style="110" customWidth="1"/>
    <col min="42" max="45" width="6.875" style="110" customWidth="1"/>
    <col min="46" max="46" width="9.5" style="110" customWidth="1"/>
    <col min="47" max="62" width="7.5" style="110" customWidth="1"/>
    <col min="63" max="63" width="9.5" style="61" customWidth="1"/>
    <col min="64" max="64" width="10.75" style="61" customWidth="1"/>
    <col min="65" max="65" width="28.625" customWidth="1"/>
  </cols>
  <sheetData>
    <row r="1" spans="1:66" s="106" customFormat="1" ht="12.75" x14ac:dyDescent="0.2">
      <c r="A1" s="106" t="s">
        <v>299</v>
      </c>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row>
    <row r="2" spans="1:66" s="181" customFormat="1" ht="12.75" x14ac:dyDescent="0.2">
      <c r="A2" s="181" t="s">
        <v>300</v>
      </c>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c r="AV2" s="202"/>
      <c r="AW2" s="202"/>
      <c r="AX2" s="202"/>
      <c r="AY2" s="202"/>
      <c r="AZ2" s="202"/>
      <c r="BA2" s="202"/>
      <c r="BB2" s="202"/>
      <c r="BC2" s="202"/>
      <c r="BD2" s="202"/>
      <c r="BE2" s="202"/>
      <c r="BF2" s="202"/>
      <c r="BG2" s="202"/>
      <c r="BH2" s="202"/>
      <c r="BI2" s="202"/>
      <c r="BJ2" s="202"/>
      <c r="BK2" s="202"/>
      <c r="BL2" s="202"/>
    </row>
    <row r="3" spans="1:66" s="181" customFormat="1" ht="12.75" x14ac:dyDescent="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202"/>
      <c r="AM3" s="202"/>
      <c r="AN3" s="202"/>
      <c r="AO3" s="202"/>
      <c r="AP3" s="202"/>
      <c r="AQ3" s="202"/>
      <c r="AR3" s="202"/>
      <c r="AS3" s="202"/>
      <c r="AT3" s="202"/>
      <c r="AU3" s="202"/>
      <c r="AV3" s="202"/>
      <c r="AW3" s="202"/>
      <c r="AX3" s="202"/>
      <c r="AY3" s="202"/>
      <c r="AZ3" s="202"/>
      <c r="BA3" s="202"/>
      <c r="BB3" s="202"/>
      <c r="BC3" s="202"/>
      <c r="BD3" s="202"/>
      <c r="BE3" s="202"/>
      <c r="BF3" s="202"/>
      <c r="BG3" s="202"/>
      <c r="BH3" s="202"/>
      <c r="BI3" s="202"/>
      <c r="BJ3" s="202"/>
      <c r="BK3" s="202"/>
      <c r="BL3" s="202"/>
    </row>
    <row r="4" spans="1:66" s="31" customFormat="1" ht="12.75" x14ac:dyDescent="0.2">
      <c r="C4" s="45">
        <v>2020</v>
      </c>
      <c r="D4" s="45">
        <v>2020</v>
      </c>
      <c r="E4" s="45">
        <v>2020</v>
      </c>
      <c r="F4" s="45">
        <v>2020</v>
      </c>
      <c r="G4" s="45">
        <v>2020</v>
      </c>
      <c r="H4" s="45">
        <v>2020</v>
      </c>
      <c r="I4" s="45">
        <v>2020</v>
      </c>
      <c r="J4" s="45">
        <v>2020</v>
      </c>
      <c r="K4" s="45">
        <v>2020</v>
      </c>
      <c r="L4" s="45">
        <v>2020</v>
      </c>
      <c r="M4" s="45">
        <v>2020</v>
      </c>
      <c r="N4" s="45">
        <v>2020</v>
      </c>
      <c r="O4" s="45">
        <v>2020</v>
      </c>
      <c r="P4" s="45">
        <v>2020</v>
      </c>
      <c r="Q4" s="45">
        <v>2020</v>
      </c>
      <c r="R4" s="45">
        <v>2020</v>
      </c>
      <c r="S4" s="45">
        <v>2020</v>
      </c>
      <c r="T4" s="45">
        <v>2020</v>
      </c>
      <c r="U4" s="45">
        <v>2020</v>
      </c>
      <c r="V4" s="45">
        <v>2020</v>
      </c>
      <c r="W4" s="45">
        <v>2020</v>
      </c>
      <c r="X4" s="45">
        <v>2020</v>
      </c>
      <c r="Y4" s="45">
        <v>2020</v>
      </c>
      <c r="Z4" s="45">
        <v>2020</v>
      </c>
      <c r="AA4" s="45">
        <v>2020</v>
      </c>
      <c r="AB4" s="45">
        <v>2020</v>
      </c>
      <c r="AC4" s="45">
        <v>2020</v>
      </c>
      <c r="AD4" s="45">
        <v>2020</v>
      </c>
      <c r="AE4" s="45">
        <v>2020</v>
      </c>
      <c r="AF4" s="45">
        <v>2020</v>
      </c>
      <c r="AG4" s="45">
        <v>2020</v>
      </c>
      <c r="AH4" s="45">
        <v>2020</v>
      </c>
      <c r="AI4" s="45">
        <v>2020</v>
      </c>
      <c r="AJ4" s="45">
        <v>2020</v>
      </c>
      <c r="AK4" s="45">
        <v>2020</v>
      </c>
      <c r="AL4" s="45">
        <v>2020</v>
      </c>
      <c r="AM4" s="45">
        <v>2020</v>
      </c>
      <c r="AN4" s="45">
        <v>2020</v>
      </c>
      <c r="AO4" s="45">
        <v>2020</v>
      </c>
      <c r="AP4" s="45">
        <v>2020</v>
      </c>
      <c r="AQ4" s="45">
        <v>2020</v>
      </c>
      <c r="AR4" s="45">
        <v>2020</v>
      </c>
      <c r="AS4" s="45">
        <v>2020</v>
      </c>
      <c r="AT4" s="46">
        <v>2021</v>
      </c>
      <c r="AU4" s="46">
        <v>2021</v>
      </c>
      <c r="AV4" s="46">
        <v>2021</v>
      </c>
      <c r="AW4" s="46">
        <v>2021</v>
      </c>
      <c r="AX4" s="46">
        <v>2021</v>
      </c>
      <c r="AY4" s="46">
        <v>2021</v>
      </c>
      <c r="AZ4" s="46">
        <v>2021</v>
      </c>
      <c r="BA4" s="46">
        <v>2021</v>
      </c>
      <c r="BB4" s="46">
        <v>2021</v>
      </c>
      <c r="BC4" s="46">
        <v>2021</v>
      </c>
      <c r="BD4" s="46">
        <v>2021</v>
      </c>
      <c r="BE4" s="46">
        <v>2021</v>
      </c>
      <c r="BF4" s="46">
        <v>2021</v>
      </c>
      <c r="BG4" s="46">
        <v>2021</v>
      </c>
      <c r="BH4" s="46">
        <v>2021</v>
      </c>
      <c r="BI4" s="46">
        <v>2021</v>
      </c>
      <c r="BJ4" s="46">
        <v>2021</v>
      </c>
      <c r="BK4" s="49" t="s">
        <v>294</v>
      </c>
      <c r="BL4" s="49" t="s">
        <v>295</v>
      </c>
    </row>
    <row r="5" spans="1:66" s="153" customFormat="1" ht="12.75" x14ac:dyDescent="0.2">
      <c r="A5" s="150"/>
      <c r="B5" s="150"/>
      <c r="C5" s="151">
        <v>11</v>
      </c>
      <c r="D5" s="151">
        <v>12</v>
      </c>
      <c r="E5" s="151">
        <v>13</v>
      </c>
      <c r="F5" s="151">
        <v>14</v>
      </c>
      <c r="G5" s="151">
        <v>15</v>
      </c>
      <c r="H5" s="151">
        <v>16</v>
      </c>
      <c r="I5" s="151">
        <v>17</v>
      </c>
      <c r="J5" s="151">
        <v>18</v>
      </c>
      <c r="K5" s="151">
        <v>19</v>
      </c>
      <c r="L5" s="151">
        <v>20</v>
      </c>
      <c r="M5" s="151">
        <v>21</v>
      </c>
      <c r="N5" s="151">
        <v>22</v>
      </c>
      <c r="O5" s="151">
        <v>23</v>
      </c>
      <c r="P5" s="151">
        <v>24</v>
      </c>
      <c r="Q5" s="151">
        <v>25</v>
      </c>
      <c r="R5" s="151">
        <v>26</v>
      </c>
      <c r="S5" s="151">
        <v>27</v>
      </c>
      <c r="T5" s="151">
        <v>28</v>
      </c>
      <c r="U5" s="151">
        <v>29</v>
      </c>
      <c r="V5" s="151">
        <v>30</v>
      </c>
      <c r="W5" s="151">
        <v>31</v>
      </c>
      <c r="X5" s="151">
        <v>32</v>
      </c>
      <c r="Y5" s="151">
        <v>33</v>
      </c>
      <c r="Z5" s="151">
        <v>34</v>
      </c>
      <c r="AA5" s="151">
        <v>35</v>
      </c>
      <c r="AB5" s="151">
        <v>36</v>
      </c>
      <c r="AC5" s="151">
        <v>37</v>
      </c>
      <c r="AD5" s="151">
        <v>38</v>
      </c>
      <c r="AE5" s="151">
        <v>39</v>
      </c>
      <c r="AF5" s="151">
        <v>40</v>
      </c>
      <c r="AG5" s="151">
        <v>41</v>
      </c>
      <c r="AH5" s="151">
        <v>42</v>
      </c>
      <c r="AI5" s="151">
        <v>43</v>
      </c>
      <c r="AJ5" s="151">
        <v>44</v>
      </c>
      <c r="AK5" s="151">
        <v>45</v>
      </c>
      <c r="AL5" s="151">
        <v>46</v>
      </c>
      <c r="AM5" s="151">
        <v>47</v>
      </c>
      <c r="AN5" s="151">
        <v>48</v>
      </c>
      <c r="AO5" s="151">
        <v>49</v>
      </c>
      <c r="AP5" s="151">
        <v>50</v>
      </c>
      <c r="AQ5" s="151">
        <v>51</v>
      </c>
      <c r="AR5" s="151">
        <v>52</v>
      </c>
      <c r="AS5" s="151">
        <v>53</v>
      </c>
      <c r="AT5" s="151">
        <v>1</v>
      </c>
      <c r="AU5" s="151">
        <v>2</v>
      </c>
      <c r="AV5" s="151">
        <v>3</v>
      </c>
      <c r="AW5" s="151">
        <v>4</v>
      </c>
      <c r="AX5" s="151">
        <v>5</v>
      </c>
      <c r="AY5" s="151">
        <v>6</v>
      </c>
      <c r="AZ5" s="151">
        <v>7</v>
      </c>
      <c r="BA5" s="151">
        <v>8</v>
      </c>
      <c r="BB5" s="151">
        <v>9</v>
      </c>
      <c r="BC5" s="151">
        <v>10</v>
      </c>
      <c r="BD5" s="151">
        <v>11</v>
      </c>
      <c r="BE5" s="151" t="s">
        <v>312</v>
      </c>
      <c r="BF5" s="151" t="s">
        <v>313</v>
      </c>
      <c r="BG5" s="151" t="s">
        <v>314</v>
      </c>
      <c r="BH5" s="151" t="s">
        <v>315</v>
      </c>
      <c r="BI5" s="151" t="s">
        <v>316</v>
      </c>
      <c r="BJ5" s="151" t="s">
        <v>317</v>
      </c>
      <c r="BK5" s="152" t="s">
        <v>12</v>
      </c>
      <c r="BL5" s="152" t="s">
        <v>13</v>
      </c>
      <c r="BM5" s="307" t="s">
        <v>298</v>
      </c>
    </row>
    <row r="6" spans="1:66" s="153" customFormat="1" ht="12.75" x14ac:dyDescent="0.2">
      <c r="A6" s="153" t="s">
        <v>0</v>
      </c>
      <c r="B6" s="153" t="s">
        <v>8</v>
      </c>
      <c r="C6" s="149">
        <v>-0.04</v>
      </c>
      <c r="D6" s="149">
        <v>-0.18</v>
      </c>
      <c r="E6" s="149">
        <v>-0.21</v>
      </c>
      <c r="F6" s="149">
        <v>-0.23</v>
      </c>
      <c r="G6" s="149">
        <v>-0.27</v>
      </c>
      <c r="H6" s="149">
        <v>-0.26</v>
      </c>
      <c r="I6" s="149">
        <v>-0.2</v>
      </c>
      <c r="J6" s="154">
        <v>-0.17</v>
      </c>
      <c r="K6" s="149">
        <v>-0.17</v>
      </c>
      <c r="L6" s="149">
        <v>-0.19</v>
      </c>
      <c r="M6" s="149">
        <v>-0.17</v>
      </c>
      <c r="N6" s="149">
        <v>-0.11</v>
      </c>
      <c r="O6" s="149">
        <v>-0.18</v>
      </c>
      <c r="P6" s="149">
        <v>-0.12</v>
      </c>
      <c r="Q6" s="149">
        <v>-0.11</v>
      </c>
      <c r="R6" s="149">
        <v>-0.1</v>
      </c>
      <c r="S6" s="149">
        <v>-0.1</v>
      </c>
      <c r="T6" s="149">
        <v>-0.1</v>
      </c>
      <c r="U6" s="149">
        <v>-0.06</v>
      </c>
      <c r="V6" s="154">
        <v>-7.0000000000000007E-2</v>
      </c>
      <c r="W6" s="149">
        <v>-5.9400000000000001E-2</v>
      </c>
      <c r="X6" s="149">
        <v>-0.03</v>
      </c>
      <c r="Y6" s="149">
        <v>-0.01</v>
      </c>
      <c r="Z6" s="149">
        <v>-0.05</v>
      </c>
      <c r="AA6" s="149">
        <v>-0.05</v>
      </c>
      <c r="AB6" s="149">
        <v>-0.03</v>
      </c>
      <c r="AC6" s="149">
        <v>-0.03</v>
      </c>
      <c r="AD6" s="149">
        <v>0</v>
      </c>
      <c r="AE6" s="149">
        <v>-0.02</v>
      </c>
      <c r="AF6" s="149">
        <v>-0.01</v>
      </c>
      <c r="AG6" s="149">
        <v>-0.02</v>
      </c>
      <c r="AH6" s="149">
        <v>-0.02</v>
      </c>
      <c r="AI6" s="149">
        <v>-0.05</v>
      </c>
      <c r="AJ6" s="149">
        <v>-0.05</v>
      </c>
      <c r="AK6" s="149">
        <v>-0.09</v>
      </c>
      <c r="AL6" s="149">
        <v>-0.12</v>
      </c>
      <c r="AM6" s="149">
        <v>-0.16</v>
      </c>
      <c r="AN6" s="149">
        <v>-0.15</v>
      </c>
      <c r="AO6" s="149">
        <v>-0.15</v>
      </c>
      <c r="AP6" s="149">
        <v>-0.15</v>
      </c>
      <c r="AQ6" s="149">
        <v>-0.14000000000000001</v>
      </c>
      <c r="AR6" s="155">
        <v>-0.14000000000000001</v>
      </c>
      <c r="AS6" s="155">
        <v>-0.13</v>
      </c>
      <c r="AT6" s="99">
        <v>-0.15</v>
      </c>
      <c r="AU6" s="99">
        <v>-0.17</v>
      </c>
      <c r="AV6" s="99">
        <v>-0.16</v>
      </c>
      <c r="AW6" s="99">
        <v>-0.13</v>
      </c>
      <c r="AX6" s="99">
        <v>-0.13</v>
      </c>
      <c r="AY6" s="99">
        <v>-0.13</v>
      </c>
      <c r="AZ6" s="99">
        <v>-0.13</v>
      </c>
      <c r="BA6" s="99">
        <v>-0.1</v>
      </c>
      <c r="BB6" s="99">
        <v>-0.09</v>
      </c>
      <c r="BC6" s="99">
        <v>-0.1</v>
      </c>
      <c r="BD6" s="99">
        <v>0.06</v>
      </c>
      <c r="BE6" s="108">
        <v>-8.1599999999999895E-2</v>
      </c>
      <c r="BF6" s="108">
        <v>-5.2000000000000046E-2</v>
      </c>
      <c r="BG6" s="108">
        <v>-9.1400000000000037E-2</v>
      </c>
      <c r="BH6" s="108">
        <v>-0.13130000000000008</v>
      </c>
      <c r="BI6" s="108">
        <v>-0.19339999999999991</v>
      </c>
      <c r="BJ6" s="99"/>
      <c r="BK6" s="154">
        <f>MIN(C6:AQ6)</f>
        <v>-0.27</v>
      </c>
      <c r="BL6" s="156">
        <v>15</v>
      </c>
      <c r="BN6" s="150"/>
    </row>
    <row r="7" spans="1:66" s="153" customFormat="1" ht="12.75" x14ac:dyDescent="0.2">
      <c r="A7" s="153" t="s">
        <v>1</v>
      </c>
      <c r="B7" s="153" t="s">
        <v>9</v>
      </c>
      <c r="C7" s="149">
        <v>0.03</v>
      </c>
      <c r="D7" s="149">
        <v>-0.01</v>
      </c>
      <c r="E7" s="149">
        <v>-0.03</v>
      </c>
      <c r="F7" s="149">
        <v>-0.08</v>
      </c>
      <c r="G7" s="149">
        <v>-0.09</v>
      </c>
      <c r="H7" s="149">
        <v>-0.12</v>
      </c>
      <c r="I7" s="149">
        <v>-0.08</v>
      </c>
      <c r="J7" s="154">
        <v>-7.0000000000000007E-2</v>
      </c>
      <c r="K7" s="149">
        <v>-0.06</v>
      </c>
      <c r="L7" s="149">
        <v>-0.08</v>
      </c>
      <c r="M7" s="149">
        <v>-7.0000000000000007E-2</v>
      </c>
      <c r="N7" s="149">
        <v>-0.02</v>
      </c>
      <c r="O7" s="149">
        <v>-0.08</v>
      </c>
      <c r="P7" s="149">
        <v>-0.01</v>
      </c>
      <c r="Q7" s="149">
        <v>-0.04</v>
      </c>
      <c r="R7" s="149">
        <v>-0.08</v>
      </c>
      <c r="S7" s="149">
        <v>-0.08</v>
      </c>
      <c r="T7" s="149">
        <v>-0.08</v>
      </c>
      <c r="U7" s="149">
        <v>-0.06</v>
      </c>
      <c r="V7" s="154">
        <v>-0.06</v>
      </c>
      <c r="W7" s="149">
        <v>-6.1600000000000002E-2</v>
      </c>
      <c r="X7" s="149">
        <v>-0.01</v>
      </c>
      <c r="Y7" s="149">
        <v>0.02</v>
      </c>
      <c r="Z7" s="149">
        <v>-0.02</v>
      </c>
      <c r="AA7" s="149">
        <v>-0.03</v>
      </c>
      <c r="AB7" s="149">
        <v>0.02</v>
      </c>
      <c r="AC7" s="149">
        <v>0</v>
      </c>
      <c r="AD7" s="149">
        <v>0.03</v>
      </c>
      <c r="AE7" s="149">
        <v>0.02</v>
      </c>
      <c r="AF7" s="149">
        <v>0.03</v>
      </c>
      <c r="AG7" s="149">
        <v>0.03</v>
      </c>
      <c r="AH7" s="149">
        <v>0.06</v>
      </c>
      <c r="AI7" s="149">
        <v>0.01</v>
      </c>
      <c r="AJ7" s="149">
        <v>0.02</v>
      </c>
      <c r="AK7" s="149">
        <v>0.03</v>
      </c>
      <c r="AL7" s="149">
        <v>0.05</v>
      </c>
      <c r="AM7" s="149">
        <v>0.02</v>
      </c>
      <c r="AN7" s="149">
        <v>0.03</v>
      </c>
      <c r="AO7" s="149">
        <v>0.03</v>
      </c>
      <c r="AP7" s="149">
        <v>0</v>
      </c>
      <c r="AQ7" s="149">
        <v>0.02</v>
      </c>
      <c r="AR7" s="155">
        <v>-2.4999999999999994E-2</v>
      </c>
      <c r="AS7" s="155">
        <v>-2.4999999999999994E-2</v>
      </c>
      <c r="AT7" s="99">
        <v>-0.06</v>
      </c>
      <c r="AU7" s="99">
        <v>-0.04</v>
      </c>
      <c r="AV7" s="99">
        <v>0</v>
      </c>
      <c r="AW7" s="99">
        <v>0.02</v>
      </c>
      <c r="AX7" s="99">
        <v>0.02</v>
      </c>
      <c r="AY7" s="99">
        <v>0.02</v>
      </c>
      <c r="AZ7" s="99">
        <v>0</v>
      </c>
      <c r="BA7" s="99">
        <v>0.01</v>
      </c>
      <c r="BB7" s="99">
        <v>0.03</v>
      </c>
      <c r="BC7" s="99">
        <v>0.02</v>
      </c>
      <c r="BD7" s="99">
        <v>0.04</v>
      </c>
      <c r="BE7" s="108">
        <v>7.910000000000017E-2</v>
      </c>
      <c r="BF7" s="108">
        <v>-7.8500000000000014E-2</v>
      </c>
      <c r="BG7" s="108">
        <v>3.9599999999999858E-2</v>
      </c>
      <c r="BH7" s="108">
        <v>0.16480000000000006</v>
      </c>
      <c r="BI7" s="108">
        <v>-3.1999999999999917E-2</v>
      </c>
      <c r="BJ7" s="99"/>
      <c r="BK7" s="154">
        <f>MIN(C7:AS7)</f>
        <v>-0.12</v>
      </c>
      <c r="BL7" s="157">
        <v>16</v>
      </c>
      <c r="BM7" s="153" t="s">
        <v>185</v>
      </c>
    </row>
    <row r="8" spans="1:66" s="153" customFormat="1" ht="12.75" x14ac:dyDescent="0.2">
      <c r="A8" s="153" t="s">
        <v>2</v>
      </c>
      <c r="B8" s="153" t="s">
        <v>6</v>
      </c>
      <c r="C8" s="149">
        <v>1.3067812551372175E-2</v>
      </c>
      <c r="D8" s="149">
        <v>-1.9684800788570544E-2</v>
      </c>
      <c r="E8" s="149">
        <v>-0.10324683910415462</v>
      </c>
      <c r="F8" s="149">
        <v>-0.19989880300246013</v>
      </c>
      <c r="G8" s="149">
        <v>-0.28822127514780166</v>
      </c>
      <c r="H8" s="149">
        <v>-0.21301103077885725</v>
      </c>
      <c r="I8" s="149">
        <v>-0.19342587535636524</v>
      </c>
      <c r="J8" s="149">
        <v>-0.25777539806525368</v>
      </c>
      <c r="K8" s="149">
        <v>-0.26</v>
      </c>
      <c r="L8" s="149">
        <v>-0.25</v>
      </c>
      <c r="M8" s="149">
        <v>-0.3</v>
      </c>
      <c r="N8" s="149">
        <v>-0.17</v>
      </c>
      <c r="O8" s="149">
        <v>-0.21</v>
      </c>
      <c r="P8" s="149">
        <v>-0.24</v>
      </c>
      <c r="Q8" s="149">
        <v>-0.24</v>
      </c>
      <c r="R8" s="149">
        <v>-0.2</v>
      </c>
      <c r="S8" s="149">
        <v>-0.18</v>
      </c>
      <c r="T8" s="149">
        <v>-0.13</v>
      </c>
      <c r="U8" s="149">
        <v>-0.12</v>
      </c>
      <c r="V8" s="154">
        <v>-0.12</v>
      </c>
      <c r="W8" s="149">
        <v>-0.11172660464762234</v>
      </c>
      <c r="X8" s="149">
        <v>-0.13800009084247719</v>
      </c>
      <c r="Y8" s="149">
        <v>-0.12708807495425917</v>
      </c>
      <c r="Z8" s="149">
        <v>-0.11</v>
      </c>
      <c r="AA8" s="149">
        <v>-0.1364680111718789</v>
      </c>
      <c r="AB8" s="149">
        <v>-0.13229145488741764</v>
      </c>
      <c r="AC8" s="149">
        <v>-0.1</v>
      </c>
      <c r="AD8" s="149">
        <v>-0.09</v>
      </c>
      <c r="AE8" s="149">
        <v>-0.1</v>
      </c>
      <c r="AF8" s="149">
        <v>-0.09</v>
      </c>
      <c r="AG8" s="149">
        <v>-0.09</v>
      </c>
      <c r="AH8" s="149">
        <v>-0.08</v>
      </c>
      <c r="AI8" s="149">
        <v>-7.0000000000000007E-2</v>
      </c>
      <c r="AJ8" s="149">
        <v>-0.09</v>
      </c>
      <c r="AK8" s="149">
        <v>-0.1</v>
      </c>
      <c r="AL8" s="149">
        <v>-7.0000000000000007E-2</v>
      </c>
      <c r="AM8" s="149">
        <v>-0.09</v>
      </c>
      <c r="AN8" s="149">
        <v>-7.0000000000000007E-2</v>
      </c>
      <c r="AO8" s="149">
        <v>-0.12</v>
      </c>
      <c r="AP8" s="155">
        <v>-9.5095501786155653E-2</v>
      </c>
      <c r="AQ8" s="289">
        <v>-7.623397995449098E-2</v>
      </c>
      <c r="AR8" s="289">
        <f>AQ8+((1/4)*($AU8-$AQ8))</f>
        <v>-8.3089340870123443E-2</v>
      </c>
      <c r="AS8" s="289">
        <f>AR8+((1/4)*($AU8-$AQ8))</f>
        <v>-8.9944701785755907E-2</v>
      </c>
      <c r="AT8" s="289">
        <f>AS8+((1/4)*($AU8-$AQ8))</f>
        <v>-9.680006270138837E-2</v>
      </c>
      <c r="AU8" s="108">
        <v>-0.10365542361702082</v>
      </c>
      <c r="AV8" s="108">
        <v>-0.14739277186813746</v>
      </c>
      <c r="AW8" s="108">
        <v>-0.14315321672157463</v>
      </c>
      <c r="AX8" s="149">
        <v>-0.13159173415731595</v>
      </c>
      <c r="AY8" s="149">
        <v>-0.15281125860119305</v>
      </c>
      <c r="AZ8" s="149">
        <v>-0.14305984041962938</v>
      </c>
      <c r="BA8" s="149">
        <v>-0.11825316947141079</v>
      </c>
      <c r="BB8" s="149">
        <v>-0.11395351363521711</v>
      </c>
      <c r="BC8" s="149">
        <v>-0.1357210071121438</v>
      </c>
      <c r="BD8" s="149">
        <v>-0.1083389522198701</v>
      </c>
      <c r="BE8" s="108">
        <v>-9.4108451816004246E-2</v>
      </c>
      <c r="BF8" s="108">
        <v>-0.1641478443273568</v>
      </c>
      <c r="BG8" s="108">
        <v>-0.12687900656885459</v>
      </c>
      <c r="BH8" s="108">
        <v>-6.6870147456616152E-2</v>
      </c>
      <c r="BI8" s="108">
        <v>2.5492045697969031E-2</v>
      </c>
      <c r="BJ8" s="108">
        <v>-2.9812625302038261E-2</v>
      </c>
      <c r="BK8" s="154">
        <f t="shared" ref="BK8:BK12" si="0">MIN(C8:AP8)</f>
        <v>-0.3</v>
      </c>
      <c r="BL8" s="156">
        <v>21</v>
      </c>
      <c r="BM8" s="265" t="s">
        <v>255</v>
      </c>
    </row>
    <row r="9" spans="1:66" s="153" customFormat="1" ht="12.75" x14ac:dyDescent="0.2">
      <c r="A9" s="153" t="s">
        <v>3</v>
      </c>
      <c r="B9" s="153" t="s">
        <v>7</v>
      </c>
      <c r="C9" s="149">
        <v>2.1604427227432887E-2</v>
      </c>
      <c r="D9" s="149">
        <v>6.1687663038662008E-2</v>
      </c>
      <c r="E9" s="149">
        <v>-4.7044911618649831E-4</v>
      </c>
      <c r="F9" s="149">
        <v>-2.2205183273770156E-2</v>
      </c>
      <c r="G9" s="149">
        <v>-0.19435130184871077</v>
      </c>
      <c r="H9" s="149">
        <v>6.978071758112632E-2</v>
      </c>
      <c r="I9" s="149">
        <v>-4.9896890049930774E-3</v>
      </c>
      <c r="J9" s="149">
        <v>-0.14000000000000001</v>
      </c>
      <c r="K9" s="149">
        <v>-0.01</v>
      </c>
      <c r="L9" s="149">
        <v>-0.06</v>
      </c>
      <c r="M9" s="149">
        <v>-0.1</v>
      </c>
      <c r="N9" s="149">
        <v>9.6317013453477332E-2</v>
      </c>
      <c r="O9" s="149">
        <v>-0.09</v>
      </c>
      <c r="P9" s="149">
        <v>-0.12</v>
      </c>
      <c r="Q9" s="149">
        <v>-0.11</v>
      </c>
      <c r="R9" s="149">
        <v>-0.03</v>
      </c>
      <c r="S9" s="149">
        <v>-0.04</v>
      </c>
      <c r="T9" s="149">
        <v>-0.01</v>
      </c>
      <c r="U9" s="149">
        <v>0</v>
      </c>
      <c r="V9" s="154">
        <v>0.01</v>
      </c>
      <c r="W9" s="149">
        <v>-4.1744103070805005E-2</v>
      </c>
      <c r="X9" s="149">
        <v>4.7256255931220834E-2</v>
      </c>
      <c r="Y9" s="149">
        <v>9.1094943250254926E-2</v>
      </c>
      <c r="Z9" s="149">
        <v>0.02</v>
      </c>
      <c r="AA9" s="149">
        <v>7.3539964987154871E-2</v>
      </c>
      <c r="AB9" s="149">
        <v>-2.2860051327430925E-2</v>
      </c>
      <c r="AC9" s="149">
        <v>0.06</v>
      </c>
      <c r="AD9" s="149">
        <v>0.05</v>
      </c>
      <c r="AE9" s="149">
        <v>0.01</v>
      </c>
      <c r="AF9" s="149">
        <v>0.03</v>
      </c>
      <c r="AG9" s="149">
        <v>0.05</v>
      </c>
      <c r="AH9" s="149">
        <v>0.05</v>
      </c>
      <c r="AI9" s="149">
        <v>0</v>
      </c>
      <c r="AJ9" s="149">
        <v>0.04</v>
      </c>
      <c r="AK9" s="149">
        <v>0.03</v>
      </c>
      <c r="AL9" s="149">
        <v>0.13</v>
      </c>
      <c r="AM9" s="149">
        <v>7.0000000000000007E-2</v>
      </c>
      <c r="AN9" s="149">
        <v>0.03</v>
      </c>
      <c r="AO9" s="149">
        <v>0.09</v>
      </c>
      <c r="AP9" s="149">
        <v>0.08</v>
      </c>
      <c r="AQ9" s="289">
        <v>8.0844095192067977E-2</v>
      </c>
      <c r="AR9" s="289">
        <f t="shared" ref="AR9:AT9" si="1">AQ9+((1/4)*($AU9-$AQ9))</f>
        <v>3.5112227286834663E-2</v>
      </c>
      <c r="AS9" s="289">
        <f t="shared" si="1"/>
        <v>-1.0619640618398651E-2</v>
      </c>
      <c r="AT9" s="289">
        <f t="shared" si="1"/>
        <v>-5.6351508523631966E-2</v>
      </c>
      <c r="AU9" s="290">
        <v>-0.10208337642886527</v>
      </c>
      <c r="AV9" s="108">
        <v>-0.14322245851345339</v>
      </c>
      <c r="AW9" s="108">
        <v>1.5458212713841027E-2</v>
      </c>
      <c r="AX9" s="149">
        <v>4.0212591530483476E-2</v>
      </c>
      <c r="AY9" s="149">
        <v>-3.6413223733590731E-2</v>
      </c>
      <c r="AZ9" s="149">
        <v>4.9698276515424498E-3</v>
      </c>
      <c r="BA9" s="149">
        <v>4.6395833767301879E-2</v>
      </c>
      <c r="BB9" s="149">
        <v>2.8301111682860645E-3</v>
      </c>
      <c r="BC9" s="149">
        <v>-6.2847718162915818E-3</v>
      </c>
      <c r="BD9" s="149">
        <v>-4.7482204621918343E-3</v>
      </c>
      <c r="BE9" s="108">
        <v>6.468895010667064E-2</v>
      </c>
      <c r="BF9" s="108">
        <v>8.1978825655822457E-2</v>
      </c>
      <c r="BG9" s="108">
        <v>0.10390044042088903</v>
      </c>
      <c r="BH9" s="108">
        <v>8.8256126453689326E-2</v>
      </c>
      <c r="BI9" s="108">
        <v>0.10998273381023785</v>
      </c>
      <c r="BJ9" s="108">
        <v>4.0925752949324018E-2</v>
      </c>
      <c r="BK9" s="154">
        <f t="shared" si="0"/>
        <v>-0.19435130184871077</v>
      </c>
      <c r="BL9" s="156">
        <v>15</v>
      </c>
      <c r="BM9" s="265" t="s">
        <v>255</v>
      </c>
    </row>
    <row r="10" spans="1:66" s="31" customFormat="1" ht="12.75" x14ac:dyDescent="0.2">
      <c r="A10" s="31" t="s">
        <v>213</v>
      </c>
      <c r="B10" s="31" t="s">
        <v>214</v>
      </c>
      <c r="C10" s="224">
        <v>-4.6341463414634146E-2</v>
      </c>
      <c r="D10" s="224">
        <v>-0.12337662337662338</v>
      </c>
      <c r="E10" s="224">
        <v>4.4843049327354259E-3</v>
      </c>
      <c r="F10" s="224">
        <v>-0.11663066954643629</v>
      </c>
      <c r="G10" s="224">
        <v>-0.19006479481641469</v>
      </c>
      <c r="H10" s="224">
        <v>-0.26766595289079231</v>
      </c>
      <c r="I10" s="224">
        <v>-0.1111111111111111</v>
      </c>
      <c r="J10" s="107">
        <v>-0.24637681159420294</v>
      </c>
      <c r="K10" s="107">
        <v>-0.19318181818181818</v>
      </c>
      <c r="L10" s="107">
        <v>-6.1320754716981132E-2</v>
      </c>
      <c r="M10" s="107">
        <v>-0.22975929978118162</v>
      </c>
      <c r="N10" s="107">
        <v>-0.26785714285714285</v>
      </c>
      <c r="O10" s="107">
        <v>-0.21428571428571427</v>
      </c>
      <c r="P10" s="107">
        <v>-0.15720524017467249</v>
      </c>
      <c r="Q10" s="107">
        <v>-0.20608899297423888</v>
      </c>
      <c r="R10" s="107">
        <v>-0.11294117647058824</v>
      </c>
      <c r="S10" s="107">
        <v>-0.21379310344827587</v>
      </c>
      <c r="T10" s="243">
        <v>-0.28999999999999998</v>
      </c>
      <c r="U10" s="107">
        <v>-0.22</v>
      </c>
      <c r="V10" s="107">
        <v>-0.25287356321839083</v>
      </c>
      <c r="W10" s="107">
        <v>-0.12471131639722864</v>
      </c>
      <c r="X10" s="107">
        <v>-0.14578587699316628</v>
      </c>
      <c r="Y10" s="107">
        <v>-0.21973094170403587</v>
      </c>
      <c r="Z10" s="107">
        <v>-0.22587719298245601</v>
      </c>
      <c r="AA10" s="107">
        <v>-0.22149122807017543</v>
      </c>
      <c r="AB10" s="107">
        <v>-0.17482517482517482</v>
      </c>
      <c r="AC10" s="107">
        <v>-0.15802469135802469</v>
      </c>
      <c r="AD10" s="107">
        <v>-4.060913705583756E-2</v>
      </c>
      <c r="AE10" s="107">
        <v>-0.03</v>
      </c>
      <c r="AF10" s="107">
        <v>-0.03</v>
      </c>
      <c r="AG10" s="107">
        <v>-0.1</v>
      </c>
      <c r="AH10" s="107">
        <v>-0.04</v>
      </c>
      <c r="AI10" s="107">
        <v>-0.09</v>
      </c>
      <c r="AJ10" s="107">
        <v>-0.14000000000000001</v>
      </c>
      <c r="AK10" s="107">
        <v>-0.16</v>
      </c>
      <c r="AL10" s="107">
        <v>-0.15</v>
      </c>
      <c r="AM10" s="107">
        <v>-0.15</v>
      </c>
      <c r="AN10" s="107">
        <v>-0.21</v>
      </c>
      <c r="AO10" s="107">
        <v>-0.04</v>
      </c>
      <c r="AP10" s="107">
        <v>-0.1</v>
      </c>
      <c r="AQ10" s="48"/>
      <c r="AR10" s="48"/>
      <c r="AS10" s="98"/>
      <c r="AT10" s="98"/>
      <c r="AU10" s="98"/>
      <c r="AV10" s="98"/>
      <c r="AW10" s="98"/>
      <c r="AX10" s="98"/>
      <c r="AY10" s="98"/>
      <c r="AZ10" s="98"/>
      <c r="BA10" s="98"/>
      <c r="BB10" s="98"/>
      <c r="BC10" s="98"/>
      <c r="BD10" s="98"/>
      <c r="BE10" s="98"/>
      <c r="BF10" s="98"/>
      <c r="BG10" s="98"/>
      <c r="BH10" s="98"/>
      <c r="BI10" s="98"/>
      <c r="BJ10" s="98"/>
      <c r="BK10" s="242">
        <f>MIN(C10:AP10)</f>
        <v>-0.28999999999999998</v>
      </c>
      <c r="BL10" s="225">
        <v>28</v>
      </c>
    </row>
    <row r="11" spans="1:66" s="153" customFormat="1" ht="12.75" x14ac:dyDescent="0.2">
      <c r="A11" s="153" t="s">
        <v>5</v>
      </c>
      <c r="B11" s="153" t="s">
        <v>10</v>
      </c>
      <c r="C11" s="155">
        <v>-0.1315086782376502</v>
      </c>
      <c r="D11" s="155">
        <v>-0.41994057444701222</v>
      </c>
      <c r="E11" s="155">
        <v>-0.62449664429530205</v>
      </c>
      <c r="F11" s="155">
        <v>-0.71870794078061906</v>
      </c>
      <c r="G11" s="155">
        <v>-0.79479377958079789</v>
      </c>
      <c r="H11" s="155">
        <v>-0.73797970886634323</v>
      </c>
      <c r="I11" s="155">
        <v>-0.70136307311028501</v>
      </c>
      <c r="J11" s="154">
        <v>-0.69655172413793098</v>
      </c>
      <c r="K11" s="149">
        <v>-0.76854395604395609</v>
      </c>
      <c r="L11" s="149">
        <v>-0.75110206849779582</v>
      </c>
      <c r="M11" s="149">
        <v>-0.79461615154536391</v>
      </c>
      <c r="N11" s="149">
        <v>-0.68256648374841711</v>
      </c>
      <c r="O11" s="149">
        <v>-0.7035073409461664</v>
      </c>
      <c r="P11" s="149">
        <v>-0.75405405405405401</v>
      </c>
      <c r="Q11" s="149">
        <v>-0.6508979413053001</v>
      </c>
      <c r="R11" s="149">
        <v>-0.62643678160919536</v>
      </c>
      <c r="S11" s="149">
        <v>-0.5871839581517001</v>
      </c>
      <c r="T11" s="149">
        <v>-0.48370786516853931</v>
      </c>
      <c r="U11" s="149">
        <v>-0.49718785151856015</v>
      </c>
      <c r="V11" s="154">
        <v>-0.5022148394241418</v>
      </c>
      <c r="W11" s="149">
        <v>-0.5319735391400221</v>
      </c>
      <c r="X11" s="149">
        <v>-0.50234986945169713</v>
      </c>
      <c r="Y11" s="149">
        <v>-0.58577586206896548</v>
      </c>
      <c r="Z11" s="149">
        <v>-0.56075124568800305</v>
      </c>
      <c r="AA11" s="149">
        <v>-0.56093189964157708</v>
      </c>
      <c r="AB11" s="149">
        <v>-0.57350852272727271</v>
      </c>
      <c r="AC11" s="149">
        <v>-0.58905982905982901</v>
      </c>
      <c r="AD11" s="149">
        <v>-0.54558058925476605</v>
      </c>
      <c r="AE11" s="149">
        <v>-0.54160839160839158</v>
      </c>
      <c r="AF11" s="149">
        <v>-0.55563258232235702</v>
      </c>
      <c r="AG11" s="149">
        <v>-0.54647887323943656</v>
      </c>
      <c r="AH11" s="149">
        <v>-0.55637773079633546</v>
      </c>
      <c r="AI11" s="149">
        <v>-0.54320113314447593</v>
      </c>
      <c r="AJ11" s="149">
        <v>-0.47222222222222221</v>
      </c>
      <c r="AK11" s="149">
        <v>-0.49049429657794674</v>
      </c>
      <c r="AL11" s="149">
        <v>-0.52270168855534704</v>
      </c>
      <c r="AM11" s="149">
        <v>-0.56221719457013575</v>
      </c>
      <c r="AN11" s="149">
        <v>-0.5891126025354213</v>
      </c>
      <c r="AO11" s="149">
        <v>-0.63580484056857478</v>
      </c>
      <c r="AP11" s="149">
        <v>-0.61707126076742358</v>
      </c>
      <c r="AQ11" s="155">
        <v>-0.56969949916527551</v>
      </c>
      <c r="AR11" s="155">
        <v>-0.36669542709232095</v>
      </c>
      <c r="AS11" s="155">
        <v>-0.44272948822095859</v>
      </c>
      <c r="AT11" s="155">
        <v>-0.43623070674248576</v>
      </c>
      <c r="AU11" s="155">
        <v>-0.56104033970276013</v>
      </c>
      <c r="AV11" s="155">
        <v>-0.6334154351395731</v>
      </c>
      <c r="AW11" s="155">
        <v>-0.61379310344827587</v>
      </c>
      <c r="AX11" s="155">
        <v>-0.62208151958844482</v>
      </c>
      <c r="AY11" s="155">
        <v>-0.63381901840490795</v>
      </c>
      <c r="AZ11" s="155">
        <v>-0.63118322121092207</v>
      </c>
      <c r="BA11" s="155">
        <v>-0.59870550161812297</v>
      </c>
      <c r="BB11" s="155">
        <v>-0.6087128712871287</v>
      </c>
      <c r="BC11" s="155">
        <v>-0.62281722933643779</v>
      </c>
      <c r="BD11" s="155">
        <v>-0.60760953112990013</v>
      </c>
      <c r="BE11" s="108">
        <v>-0.63783426873555604</v>
      </c>
      <c r="BF11" s="108">
        <v>-0.68389261744966445</v>
      </c>
      <c r="BG11" s="108">
        <v>-0.68135935397039038</v>
      </c>
      <c r="BH11" s="108">
        <v>-0.61156186612576069</v>
      </c>
      <c r="BI11" s="108">
        <v>-0.50198500220555808</v>
      </c>
      <c r="BJ11" s="108">
        <v>-0.59657610718273169</v>
      </c>
      <c r="BK11" s="154">
        <f t="shared" si="0"/>
        <v>-0.79479377958079789</v>
      </c>
      <c r="BL11" s="156">
        <v>15</v>
      </c>
    </row>
    <row r="12" spans="1:66" s="153" customFormat="1" ht="12.75" x14ac:dyDescent="0.2">
      <c r="A12" s="153" t="s">
        <v>4</v>
      </c>
      <c r="B12" s="153" t="s">
        <v>11</v>
      </c>
      <c r="C12" s="155">
        <v>-0.12863849765258217</v>
      </c>
      <c r="D12" s="155">
        <v>-0.52037142315709684</v>
      </c>
      <c r="E12" s="155">
        <v>-0.81371814092953521</v>
      </c>
      <c r="F12" s="155">
        <v>-0.88064283134705668</v>
      </c>
      <c r="G12" s="155">
        <v>-0.9142053445850914</v>
      </c>
      <c r="H12" s="155">
        <v>-0.89825581395348841</v>
      </c>
      <c r="I12" s="155">
        <v>-0.89994482251241492</v>
      </c>
      <c r="J12" s="154">
        <v>-0.89616388833099014</v>
      </c>
      <c r="K12" s="149">
        <v>-0.89333333333333331</v>
      </c>
      <c r="L12" s="149">
        <v>-0.89066757493188009</v>
      </c>
      <c r="M12" s="149">
        <v>-0.89914445541296484</v>
      </c>
      <c r="N12" s="149">
        <v>-0.87953480298559283</v>
      </c>
      <c r="O12" s="149">
        <v>-0.8824596109462578</v>
      </c>
      <c r="P12" s="149">
        <v>-0.87407055845594051</v>
      </c>
      <c r="Q12" s="149">
        <v>-0.86704918032786882</v>
      </c>
      <c r="R12" s="149">
        <v>-0.84802232069588057</v>
      </c>
      <c r="S12" s="149">
        <v>-0.79071758862818975</v>
      </c>
      <c r="T12" s="149">
        <v>-0.77916449991332981</v>
      </c>
      <c r="U12" s="149">
        <v>-0.7632228490832158</v>
      </c>
      <c r="V12" s="154">
        <v>-0.76687875574407915</v>
      </c>
      <c r="W12" s="149">
        <v>-0.75778608293290617</v>
      </c>
      <c r="X12" s="149">
        <v>-0.72778962331201136</v>
      </c>
      <c r="Y12" s="149">
        <v>-0.70754064337599443</v>
      </c>
      <c r="Z12" s="149">
        <v>-0.70621276595744675</v>
      </c>
      <c r="AA12" s="149">
        <v>-0.71325138912274799</v>
      </c>
      <c r="AB12" s="149">
        <v>-0.69434276206322798</v>
      </c>
      <c r="AC12" s="149">
        <v>-0.70826391202932359</v>
      </c>
      <c r="AD12" s="149">
        <v>-0.70516666666666672</v>
      </c>
      <c r="AE12" s="149">
        <v>-0.70084175084175082</v>
      </c>
      <c r="AF12" s="149">
        <v>-0.70067091002924475</v>
      </c>
      <c r="AG12" s="149">
        <v>-0.69410729991204922</v>
      </c>
      <c r="AH12" s="149">
        <v>-0.68661844484629297</v>
      </c>
      <c r="AI12" s="149">
        <v>-0.68570920092543153</v>
      </c>
      <c r="AJ12" s="149">
        <v>-0.65211406096361846</v>
      </c>
      <c r="AK12" s="149">
        <v>-0.67720364741641337</v>
      </c>
      <c r="AL12" s="149">
        <v>-0.72394020069629328</v>
      </c>
      <c r="AM12" s="149">
        <v>-0.74094765156217668</v>
      </c>
      <c r="AN12" s="149">
        <v>-0.74475597092419521</v>
      </c>
      <c r="AO12" s="149">
        <v>-0.75056410256410255</v>
      </c>
      <c r="AP12" s="149">
        <v>-0.72105798575788405</v>
      </c>
      <c r="AQ12" s="155">
        <v>-0.67099221401477338</v>
      </c>
      <c r="AR12" s="155">
        <v>-0.62375964718853361</v>
      </c>
      <c r="AS12" s="155">
        <v>-0.69400551793328313</v>
      </c>
      <c r="AT12" s="155">
        <v>-0.64008026084775516</v>
      </c>
      <c r="AU12" s="155">
        <v>-0.73215469613259665</v>
      </c>
      <c r="AV12" s="155">
        <v>-0.76617026005779065</v>
      </c>
      <c r="AW12" s="155">
        <v>-0.77554623703376735</v>
      </c>
      <c r="AX12" s="155">
        <v>-0.78541803099759877</v>
      </c>
      <c r="AY12" s="155">
        <v>-0.76695979899497491</v>
      </c>
      <c r="AZ12" s="155">
        <v>-0.79228173766343313</v>
      </c>
      <c r="BA12" s="155">
        <v>-0.77123120682649327</v>
      </c>
      <c r="BB12" s="155">
        <v>-0.77496991576413965</v>
      </c>
      <c r="BC12" s="155">
        <v>-0.78280632411067197</v>
      </c>
      <c r="BD12" s="155">
        <v>-0.77090517241379308</v>
      </c>
      <c r="BE12" s="108">
        <v>-0.78681068789084707</v>
      </c>
      <c r="BF12" s="108">
        <v>-0.77005247376311847</v>
      </c>
      <c r="BG12" s="108">
        <v>-0.76525821596244126</v>
      </c>
      <c r="BH12" s="108">
        <v>-0.78375527426160341</v>
      </c>
      <c r="BI12" s="108">
        <v>-0.76937984496124034</v>
      </c>
      <c r="BJ12" s="108">
        <v>-0.77827380952380953</v>
      </c>
      <c r="BK12" s="154">
        <f t="shared" si="0"/>
        <v>-0.9142053445850914</v>
      </c>
      <c r="BL12" s="156">
        <v>15</v>
      </c>
    </row>
    <row r="13" spans="1:66" s="158" customFormat="1" ht="12.75" x14ac:dyDescent="0.2">
      <c r="C13" s="159"/>
      <c r="D13" s="159" t="s">
        <v>14</v>
      </c>
      <c r="E13" s="159"/>
      <c r="F13" s="159"/>
      <c r="G13" s="159"/>
      <c r="H13" s="159" t="s">
        <v>15</v>
      </c>
      <c r="I13" s="159"/>
      <c r="J13" s="159"/>
      <c r="K13" s="159"/>
      <c r="L13" s="159" t="s">
        <v>16</v>
      </c>
      <c r="M13" s="159"/>
      <c r="N13" s="159"/>
      <c r="O13" s="159"/>
      <c r="P13" s="159"/>
      <c r="Q13" s="159" t="s">
        <v>17</v>
      </c>
      <c r="R13" s="159"/>
      <c r="S13" s="159"/>
      <c r="T13" s="159"/>
      <c r="U13" s="159" t="s">
        <v>18</v>
      </c>
      <c r="V13" s="159"/>
      <c r="W13" s="159"/>
      <c r="X13" s="159"/>
      <c r="Y13" s="159" t="s">
        <v>19</v>
      </c>
      <c r="Z13" s="159"/>
      <c r="AA13" s="159"/>
      <c r="AB13" s="159"/>
      <c r="AC13" s="159"/>
      <c r="AD13" s="159" t="s">
        <v>20</v>
      </c>
      <c r="AE13" s="159"/>
      <c r="AF13" s="159"/>
      <c r="AG13" s="159"/>
      <c r="AH13" s="159" t="s">
        <v>26</v>
      </c>
      <c r="AI13" s="159"/>
      <c r="AJ13" s="159"/>
      <c r="AK13" s="159"/>
      <c r="AL13" s="159"/>
      <c r="AM13" s="159" t="s">
        <v>28</v>
      </c>
      <c r="AN13" s="159"/>
      <c r="AO13" s="159"/>
      <c r="AP13" s="159"/>
      <c r="AQ13" s="159" t="s">
        <v>29</v>
      </c>
      <c r="AS13" s="159"/>
      <c r="AT13" s="159"/>
      <c r="AU13" s="159" t="s">
        <v>42</v>
      </c>
      <c r="AV13" s="159"/>
      <c r="AW13" s="159"/>
      <c r="AX13" s="159"/>
      <c r="AZ13" s="159" t="s">
        <v>43</v>
      </c>
      <c r="BA13" s="159"/>
      <c r="BB13" s="159"/>
      <c r="BD13" s="159" t="s">
        <v>14</v>
      </c>
      <c r="BE13" s="159"/>
      <c r="BF13" s="159"/>
      <c r="BG13" s="159"/>
      <c r="BH13" s="159" t="s">
        <v>15</v>
      </c>
      <c r="BI13" s="159"/>
      <c r="BJ13" s="159"/>
      <c r="BK13" s="159"/>
      <c r="BL13" s="159"/>
    </row>
    <row r="14" spans="1:66" s="158" customFormat="1" ht="12.75" x14ac:dyDescent="0.2">
      <c r="C14" s="159"/>
      <c r="D14" s="159" t="s">
        <v>21</v>
      </c>
      <c r="E14" s="159"/>
      <c r="F14" s="159"/>
      <c r="G14" s="159"/>
      <c r="H14" s="159" t="s">
        <v>15</v>
      </c>
      <c r="I14" s="159"/>
      <c r="J14" s="159"/>
      <c r="K14" s="159"/>
      <c r="L14" s="159" t="s">
        <v>22</v>
      </c>
      <c r="M14" s="159"/>
      <c r="N14" s="159"/>
      <c r="O14" s="159"/>
      <c r="P14" s="159"/>
      <c r="Q14" s="159" t="s">
        <v>23</v>
      </c>
      <c r="R14" s="159"/>
      <c r="S14" s="159"/>
      <c r="T14" s="159"/>
      <c r="U14" s="159" t="s">
        <v>24</v>
      </c>
      <c r="V14" s="159"/>
      <c r="W14" s="159"/>
      <c r="X14" s="159"/>
      <c r="Y14" s="159" t="s">
        <v>25</v>
      </c>
      <c r="Z14" s="159"/>
      <c r="AA14" s="159"/>
      <c r="AB14" s="159"/>
      <c r="AC14" s="159"/>
      <c r="AD14" s="159" t="s">
        <v>20</v>
      </c>
      <c r="AE14" s="159"/>
      <c r="AF14" s="159"/>
      <c r="AG14" s="159"/>
      <c r="AH14" s="159" t="s">
        <v>27</v>
      </c>
      <c r="AI14" s="159"/>
      <c r="AJ14" s="159"/>
      <c r="AK14" s="159"/>
      <c r="AL14" s="159"/>
      <c r="AM14" s="159" t="s">
        <v>28</v>
      </c>
      <c r="AN14" s="159"/>
      <c r="AO14" s="159"/>
      <c r="AP14" s="159"/>
      <c r="AQ14" s="159" t="s">
        <v>29</v>
      </c>
      <c r="AS14" s="159"/>
      <c r="AT14" s="159"/>
      <c r="AU14" s="159" t="s">
        <v>44</v>
      </c>
      <c r="AV14" s="159"/>
      <c r="AW14" s="159"/>
      <c r="AX14" s="159"/>
      <c r="AZ14" s="159" t="s">
        <v>45</v>
      </c>
      <c r="BA14" s="159"/>
      <c r="BB14" s="159"/>
      <c r="BD14" s="159" t="s">
        <v>21</v>
      </c>
      <c r="BE14" s="159"/>
      <c r="BF14" s="159"/>
      <c r="BG14" s="159"/>
      <c r="BH14" s="159" t="s">
        <v>15</v>
      </c>
      <c r="BI14" s="159"/>
      <c r="BJ14" s="159"/>
      <c r="BK14" s="159"/>
      <c r="BL14" s="159"/>
    </row>
    <row r="15" spans="1:66" s="158" customFormat="1" ht="12.75" x14ac:dyDescent="0.2">
      <c r="C15" s="159"/>
      <c r="D15" s="159"/>
      <c r="E15" s="159"/>
      <c r="F15" s="159"/>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59"/>
      <c r="AM15" s="159"/>
      <c r="AN15" s="159"/>
      <c r="AO15" s="159"/>
      <c r="AP15" s="159"/>
      <c r="AQ15" s="159"/>
      <c r="AS15" s="159"/>
      <c r="AT15" s="159"/>
      <c r="AU15" s="159"/>
      <c r="AV15" s="159"/>
      <c r="AW15" s="159"/>
      <c r="AX15" s="159"/>
      <c r="AZ15" s="159"/>
      <c r="BA15" s="159"/>
      <c r="BB15" s="159"/>
      <c r="BD15" s="159"/>
      <c r="BE15" s="305" t="s">
        <v>296</v>
      </c>
      <c r="BF15" s="159"/>
      <c r="BG15" s="159"/>
      <c r="BH15" s="159"/>
      <c r="BI15" s="159"/>
      <c r="BJ15" s="159"/>
      <c r="BK15" s="159"/>
      <c r="BL15" s="159"/>
    </row>
    <row r="16" spans="1:66" s="158" customFormat="1" ht="12.75" x14ac:dyDescent="0.2">
      <c r="C16" s="159"/>
      <c r="D16" s="159"/>
      <c r="E16" s="159"/>
      <c r="F16" s="159"/>
      <c r="G16" s="159"/>
      <c r="H16" s="159"/>
      <c r="I16" s="159"/>
      <c r="J16" s="159"/>
      <c r="K16" s="159"/>
      <c r="L16" s="159"/>
      <c r="M16" s="159"/>
      <c r="N16" s="159"/>
      <c r="O16" s="159"/>
      <c r="P16" s="159"/>
      <c r="Q16" s="159"/>
      <c r="R16" s="159"/>
      <c r="S16" s="159"/>
      <c r="T16" s="159"/>
      <c r="U16" s="159"/>
      <c r="V16" s="159"/>
      <c r="W16" s="159"/>
      <c r="X16" s="159"/>
      <c r="Y16" s="159"/>
      <c r="Z16" s="159"/>
      <c r="AA16" s="159"/>
      <c r="AB16" s="159"/>
      <c r="AC16" s="159"/>
      <c r="AD16" s="159"/>
      <c r="AE16" s="159"/>
      <c r="AF16" s="159"/>
      <c r="AG16" s="159"/>
      <c r="AH16" s="159"/>
      <c r="AI16" s="159"/>
      <c r="AJ16" s="159"/>
      <c r="AK16" s="159"/>
      <c r="AL16" s="159"/>
      <c r="AM16" s="159"/>
      <c r="AN16" s="159"/>
      <c r="AO16" s="159"/>
      <c r="AP16" s="159"/>
      <c r="AQ16" s="159"/>
      <c r="AS16" s="159"/>
      <c r="AT16" s="159"/>
      <c r="AU16" s="159"/>
      <c r="AV16" s="159"/>
      <c r="AW16" s="159"/>
      <c r="AX16" s="159"/>
      <c r="AZ16" s="159"/>
      <c r="BA16" s="159"/>
      <c r="BB16" s="159"/>
      <c r="BD16" s="159"/>
      <c r="BE16" s="306" t="s">
        <v>297</v>
      </c>
      <c r="BF16" s="159"/>
      <c r="BG16" s="159"/>
      <c r="BH16" s="159"/>
      <c r="BI16" s="159"/>
      <c r="BJ16" s="159"/>
      <c r="BK16" s="159"/>
      <c r="BL16" s="159"/>
    </row>
    <row r="17" spans="3:66" s="158" customFormat="1" ht="12.75" x14ac:dyDescent="0.2">
      <c r="C17" s="159"/>
      <c r="D17" s="159"/>
      <c r="E17" s="159"/>
      <c r="F17" s="159"/>
      <c r="G17" s="159"/>
      <c r="H17" s="159"/>
      <c r="I17" s="159"/>
      <c r="J17" s="159"/>
      <c r="K17" s="159"/>
      <c r="L17" s="159"/>
      <c r="M17" s="159"/>
      <c r="N17" s="159"/>
      <c r="O17" s="159"/>
      <c r="P17" s="159"/>
      <c r="Q17" s="159"/>
      <c r="R17" s="159"/>
      <c r="S17" s="159"/>
      <c r="T17" s="159"/>
      <c r="U17" s="159"/>
      <c r="V17" s="159"/>
      <c r="W17" s="159"/>
      <c r="X17" s="159"/>
      <c r="Y17" s="159"/>
      <c r="Z17" s="159"/>
      <c r="AA17" s="159"/>
      <c r="AB17" s="159"/>
      <c r="AC17" s="159"/>
      <c r="AD17" s="159"/>
      <c r="AE17" s="159"/>
      <c r="AF17" s="159"/>
      <c r="AG17" s="159"/>
      <c r="AH17" s="159"/>
      <c r="AI17" s="159"/>
      <c r="AJ17" s="159"/>
      <c r="AK17" s="159"/>
      <c r="AL17" s="159"/>
      <c r="AM17" s="159"/>
      <c r="AN17" s="159"/>
      <c r="AO17" s="159"/>
      <c r="AP17" s="159"/>
      <c r="AQ17" s="159"/>
      <c r="AS17" s="159"/>
      <c r="AT17" s="159"/>
      <c r="AU17" s="159"/>
      <c r="AV17" s="159"/>
      <c r="AW17" s="159"/>
      <c r="AX17" s="159"/>
      <c r="AZ17" s="159"/>
      <c r="BA17" s="159"/>
      <c r="BB17" s="159"/>
      <c r="BD17" s="159"/>
      <c r="BE17" s="306"/>
      <c r="BF17" s="159"/>
      <c r="BG17" s="159"/>
      <c r="BH17" s="159"/>
      <c r="BI17" s="159"/>
      <c r="BJ17" s="159"/>
      <c r="BK17" s="159"/>
      <c r="BL17" s="159"/>
    </row>
    <row r="18" spans="3:66" s="158" customFormat="1" ht="12.75" x14ac:dyDescent="0.2">
      <c r="C18" s="159"/>
      <c r="D18" s="159"/>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S18" s="159"/>
      <c r="AT18" s="159"/>
      <c r="AU18" s="159"/>
      <c r="AV18" s="159"/>
      <c r="AW18" s="159"/>
      <c r="AX18" s="159"/>
      <c r="AZ18" s="159"/>
      <c r="BA18" s="159"/>
      <c r="BB18" s="159"/>
      <c r="BD18" s="159"/>
      <c r="BE18" s="306"/>
      <c r="BF18" s="159"/>
      <c r="BG18" s="159"/>
      <c r="BH18" s="159"/>
      <c r="BI18" s="159"/>
      <c r="BJ18" s="159"/>
      <c r="BK18" s="159"/>
      <c r="BL18" s="159"/>
      <c r="BM18" s="307" t="s">
        <v>298</v>
      </c>
    </row>
    <row r="19" spans="3:66" s="31" customFormat="1" ht="84.75" customHeight="1" x14ac:dyDescent="0.2">
      <c r="C19" s="47"/>
      <c r="D19" s="47"/>
      <c r="E19" s="47"/>
      <c r="F19" s="47"/>
      <c r="G19" s="47"/>
      <c r="H19" s="47"/>
      <c r="I19" s="47"/>
      <c r="J19" s="47"/>
      <c r="K19" s="47"/>
      <c r="L19" s="47"/>
      <c r="M19" s="47"/>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286" t="s">
        <v>185</v>
      </c>
      <c r="AS19" s="286" t="s">
        <v>185</v>
      </c>
      <c r="AT19" s="286" t="s">
        <v>185</v>
      </c>
      <c r="AU19" s="48"/>
      <c r="AV19" s="48"/>
      <c r="AW19" s="48"/>
      <c r="AX19" s="48"/>
      <c r="AY19" s="48"/>
      <c r="AZ19" s="48"/>
      <c r="BA19" s="48"/>
      <c r="BB19" s="48"/>
      <c r="BC19" s="48"/>
      <c r="BD19" s="99"/>
      <c r="BE19" s="99"/>
      <c r="BF19" s="99"/>
      <c r="BG19" s="99"/>
      <c r="BH19" s="224"/>
      <c r="BI19" s="224"/>
      <c r="BJ19" s="48"/>
      <c r="BK19" s="47"/>
      <c r="BL19" s="47"/>
      <c r="BM19" s="148" t="s">
        <v>186</v>
      </c>
    </row>
    <row r="20" spans="3:66" ht="51" x14ac:dyDescent="0.2">
      <c r="F20" s="109"/>
      <c r="BD20" s="99"/>
      <c r="BE20" s="99"/>
      <c r="BF20" s="99"/>
      <c r="BG20" s="99"/>
      <c r="BH20" s="224"/>
      <c r="BI20" s="224"/>
      <c r="BM20" s="300" t="s">
        <v>285</v>
      </c>
    </row>
    <row r="21" spans="3:66" ht="63.75" x14ac:dyDescent="0.2">
      <c r="F21" s="109"/>
      <c r="AU21" s="111"/>
      <c r="AV21" s="111"/>
      <c r="AW21" s="111"/>
      <c r="AX21" s="111"/>
      <c r="AY21" s="111"/>
      <c r="AZ21" s="111"/>
      <c r="BA21" s="111"/>
      <c r="BB21" s="111"/>
      <c r="BC21" s="111"/>
      <c r="BD21" s="111"/>
      <c r="BE21" s="111"/>
      <c r="BF21" s="111"/>
      <c r="BG21" s="111"/>
      <c r="BH21" s="111"/>
      <c r="BI21" s="111"/>
      <c r="BJ21" s="111"/>
      <c r="BM21" s="301" t="s">
        <v>287</v>
      </c>
    </row>
    <row r="22" spans="3:66" x14ac:dyDescent="0.2">
      <c r="F22" s="109"/>
      <c r="AR22" s="155"/>
      <c r="AS22" s="149"/>
      <c r="AT22" s="108"/>
      <c r="BM22" s="153"/>
      <c r="BN22" s="292"/>
    </row>
    <row r="23" spans="3:66" x14ac:dyDescent="0.2">
      <c r="AR23" s="155"/>
      <c r="AS23" s="149"/>
      <c r="AT23" s="108"/>
      <c r="AU23" s="111"/>
      <c r="AV23" s="111"/>
      <c r="AW23" s="111"/>
      <c r="AX23" s="111"/>
      <c r="AZ23" s="4"/>
      <c r="BA23" s="4"/>
      <c r="BI23" s="111"/>
      <c r="BJ23" s="111"/>
      <c r="BK23" s="109"/>
      <c r="BM23" s="153"/>
      <c r="BN23" s="292"/>
    </row>
    <row r="24" spans="3:66" x14ac:dyDescent="0.2">
      <c r="AZ24" s="4"/>
      <c r="BA24" s="4"/>
    </row>
    <row r="25" spans="3:66" x14ac:dyDescent="0.2">
      <c r="AZ25" s="4"/>
      <c r="BA25" s="4"/>
    </row>
    <row r="26" spans="3:66" x14ac:dyDescent="0.2">
      <c r="AZ26" s="4"/>
      <c r="BA26" s="4"/>
    </row>
    <row r="27" spans="3:66" x14ac:dyDescent="0.2">
      <c r="AZ27" s="4"/>
      <c r="BA27" s="4"/>
    </row>
    <row r="28" spans="3:66" x14ac:dyDescent="0.2">
      <c r="AZ28" s="4"/>
      <c r="BA28" s="4"/>
    </row>
  </sheetData>
  <phoneticPr fontId="1" type="noConversion"/>
  <conditionalFormatting sqref="C8:AG8">
    <cfRule type="cellIs" dxfId="13" priority="16" operator="equal">
      <formula>$BK$8</formula>
    </cfRule>
  </conditionalFormatting>
  <conditionalFormatting sqref="C9:AG9">
    <cfRule type="cellIs" dxfId="12" priority="15" operator="equal">
      <formula>$BK$9</formula>
    </cfRule>
  </conditionalFormatting>
  <conditionalFormatting sqref="C11:AG11">
    <cfRule type="cellIs" dxfId="11" priority="13" operator="equal">
      <formula>$BK$11</formula>
    </cfRule>
  </conditionalFormatting>
  <conditionalFormatting sqref="C12:AG12">
    <cfRule type="cellIs" dxfId="10" priority="12" operator="equal">
      <formula>$BK$12</formula>
    </cfRule>
  </conditionalFormatting>
  <conditionalFormatting sqref="C6:AI6 AK7:AQ7 AL6:AQ7 AK9:AP9 AK8:AO8 AK11:AP12 AU9:BJ9 AV8:BJ8">
    <cfRule type="cellIs" dxfId="9" priority="11" operator="equal">
      <formula>$BK$6</formula>
    </cfRule>
  </conditionalFormatting>
  <conditionalFormatting sqref="C7:AI7 AH8:AJ9 AH11:AJ12">
    <cfRule type="cellIs" dxfId="8" priority="10" operator="equal">
      <formula>$BK$7</formula>
    </cfRule>
  </conditionalFormatting>
  <conditionalFormatting sqref="AJ6:AQ6">
    <cfRule type="cellIs" dxfId="7" priority="8" operator="equal">
      <formula>$BK$6</formula>
    </cfRule>
  </conditionalFormatting>
  <conditionalFormatting sqref="AJ7">
    <cfRule type="cellIs" dxfId="6" priority="7" operator="equal">
      <formula>$BK$7</formula>
    </cfRule>
  </conditionalFormatting>
  <conditionalFormatting sqref="C10:S10 U10:AG10">
    <cfRule type="cellIs" dxfId="5" priority="6" operator="equal">
      <formula>$AQ$9</formula>
    </cfRule>
  </conditionalFormatting>
  <conditionalFormatting sqref="AK10:AP10">
    <cfRule type="cellIs" dxfId="4" priority="5" operator="equal">
      <formula>$AQ$5</formula>
    </cfRule>
  </conditionalFormatting>
  <conditionalFormatting sqref="AH10:AI10">
    <cfRule type="cellIs" dxfId="3" priority="4" operator="equal">
      <formula>$AQ$6</formula>
    </cfRule>
  </conditionalFormatting>
  <conditionalFormatting sqref="T10">
    <cfRule type="cellIs" dxfId="2" priority="3" operator="equal">
      <formula>$AQ$6</formula>
    </cfRule>
  </conditionalFormatting>
  <conditionalFormatting sqref="AJ10">
    <cfRule type="cellIs" dxfId="1" priority="2" operator="equal">
      <formula>$AQ$5</formula>
    </cfRule>
  </conditionalFormatting>
  <conditionalFormatting sqref="AS22:AT23">
    <cfRule type="cellIs" dxfId="0" priority="1" operator="equal">
      <formula>$BK$6</formula>
    </cfRule>
  </conditionalFormatting>
  <pageMargins left="0.7" right="0.7" top="0.75" bottom="0.75" header="0.3" footer="0.3"/>
  <pageSetup orientation="landscape" r:id="rId1"/>
  <ignoredErrors>
    <ignoredError sqref="BK6 BK8:BK9 BK11:BK12"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3BE99-1585-426F-B9DF-80F038F81175}">
  <sheetPr codeName="Blad5">
    <tabColor rgb="FFFFFF00"/>
  </sheetPr>
  <dimension ref="A1:K80"/>
  <sheetViews>
    <sheetView topLeftCell="A43" zoomScaleNormal="100" workbookViewId="0">
      <selection activeCell="E60" sqref="E43:E60"/>
    </sheetView>
  </sheetViews>
  <sheetFormatPr defaultRowHeight="14.25" x14ac:dyDescent="0.2"/>
  <cols>
    <col min="2" max="2" width="9.125" style="31" customWidth="1"/>
    <col min="3" max="4" width="8.375" style="31" customWidth="1"/>
    <col min="5" max="6" width="17.375" style="31" customWidth="1"/>
    <col min="7" max="7" width="0.625" customWidth="1"/>
    <col min="8" max="8" width="12.375" customWidth="1"/>
    <col min="9" max="10" width="16.125" customWidth="1"/>
  </cols>
  <sheetData>
    <row r="1" spans="1:10" s="2" customFormat="1" x14ac:dyDescent="0.2">
      <c r="A1" s="166" t="s">
        <v>225</v>
      </c>
      <c r="C1" s="98"/>
      <c r="D1" s="98"/>
      <c r="E1" s="98"/>
      <c r="F1" s="98"/>
    </row>
    <row r="2" spans="1:10" s="2" customFormat="1" x14ac:dyDescent="0.2">
      <c r="A2" s="203" t="s">
        <v>226</v>
      </c>
      <c r="C2" s="98"/>
      <c r="D2" s="98"/>
      <c r="E2" s="98"/>
      <c r="F2" s="98"/>
    </row>
    <row r="3" spans="1:10" s="2" customFormat="1" x14ac:dyDescent="0.2">
      <c r="A3" s="203"/>
      <c r="C3" s="98"/>
      <c r="D3" s="98"/>
      <c r="E3" s="98"/>
      <c r="F3" s="98"/>
    </row>
    <row r="4" spans="1:10" s="2" customFormat="1" x14ac:dyDescent="0.2">
      <c r="A4" s="203"/>
      <c r="C4" s="98"/>
      <c r="D4" s="98"/>
      <c r="E4" s="98"/>
      <c r="F4" s="98"/>
    </row>
    <row r="5" spans="1:10" s="162" customFormat="1" ht="15" x14ac:dyDescent="0.25">
      <c r="B5" s="161"/>
      <c r="C5" s="161"/>
      <c r="D5" s="161"/>
      <c r="E5" s="161"/>
      <c r="F5" s="161"/>
      <c r="I5" s="317" t="s">
        <v>302</v>
      </c>
      <c r="J5" s="316"/>
    </row>
    <row r="6" spans="1:10" s="162" customFormat="1" ht="16.5" customHeight="1" x14ac:dyDescent="0.2">
      <c r="B6" s="163"/>
      <c r="C6" s="163"/>
      <c r="D6" s="163"/>
      <c r="E6" s="164" t="s">
        <v>58</v>
      </c>
      <c r="F6" s="164" t="s">
        <v>59</v>
      </c>
      <c r="I6" s="164" t="s">
        <v>58</v>
      </c>
      <c r="J6" s="164" t="s">
        <v>59</v>
      </c>
    </row>
    <row r="7" spans="1:10" ht="16.5" customHeight="1" x14ac:dyDescent="0.2">
      <c r="A7" s="53" t="s">
        <v>228</v>
      </c>
      <c r="B7" s="230" t="s">
        <v>227</v>
      </c>
      <c r="C7" s="94"/>
      <c r="D7" s="94"/>
      <c r="E7" s="165" t="s">
        <v>60</v>
      </c>
      <c r="F7" s="165" t="s">
        <v>61</v>
      </c>
      <c r="I7" s="165" t="s">
        <v>60</v>
      </c>
      <c r="J7" s="165" t="s">
        <v>61</v>
      </c>
    </row>
    <row r="8" spans="1:10" ht="18" customHeight="1" x14ac:dyDescent="0.2">
      <c r="A8" s="53">
        <v>2020</v>
      </c>
      <c r="B8" s="231">
        <v>11</v>
      </c>
      <c r="C8" s="95"/>
      <c r="D8" s="95"/>
      <c r="E8" s="96">
        <v>-0.04</v>
      </c>
      <c r="F8" s="97">
        <v>0.03</v>
      </c>
      <c r="I8" s="314">
        <f>E8</f>
        <v>-0.04</v>
      </c>
      <c r="J8" s="314">
        <f>F8</f>
        <v>0.03</v>
      </c>
    </row>
    <row r="9" spans="1:10" ht="18" customHeight="1" x14ac:dyDescent="0.2">
      <c r="A9" s="53">
        <v>2020</v>
      </c>
      <c r="B9" s="232">
        <v>12</v>
      </c>
      <c r="C9" s="98" t="s">
        <v>14</v>
      </c>
      <c r="D9" s="98" t="s">
        <v>21</v>
      </c>
      <c r="E9" s="99">
        <v>-0.18</v>
      </c>
      <c r="F9" s="100">
        <v>-0.01</v>
      </c>
      <c r="I9" s="314">
        <f t="shared" ref="I9:I61" si="0">E9</f>
        <v>-0.18</v>
      </c>
      <c r="J9" s="314">
        <f t="shared" ref="J9:J61" si="1">F9</f>
        <v>-0.01</v>
      </c>
    </row>
    <row r="10" spans="1:10" ht="18" customHeight="1" x14ac:dyDescent="0.2">
      <c r="A10" s="53">
        <v>2020</v>
      </c>
      <c r="B10" s="231">
        <v>13</v>
      </c>
      <c r="C10" s="98"/>
      <c r="D10" s="98"/>
      <c r="E10" s="96">
        <v>-0.21</v>
      </c>
      <c r="F10" s="97">
        <v>-0.03</v>
      </c>
      <c r="I10" s="314">
        <f t="shared" si="0"/>
        <v>-0.21</v>
      </c>
      <c r="J10" s="314">
        <f t="shared" si="1"/>
        <v>-0.03</v>
      </c>
    </row>
    <row r="11" spans="1:10" ht="18" customHeight="1" x14ac:dyDescent="0.2">
      <c r="A11" s="53">
        <v>2020</v>
      </c>
      <c r="B11" s="232">
        <v>14</v>
      </c>
      <c r="C11" s="98"/>
      <c r="D11" s="98"/>
      <c r="E11" s="99">
        <v>-0.23</v>
      </c>
      <c r="F11" s="100">
        <v>-0.08</v>
      </c>
      <c r="I11" s="314">
        <f t="shared" si="0"/>
        <v>-0.23</v>
      </c>
      <c r="J11" s="314">
        <f t="shared" si="1"/>
        <v>-0.08</v>
      </c>
    </row>
    <row r="12" spans="1:10" ht="18" customHeight="1" x14ac:dyDescent="0.2">
      <c r="A12" s="53">
        <v>2020</v>
      </c>
      <c r="B12" s="231">
        <v>15</v>
      </c>
      <c r="C12" s="98"/>
      <c r="D12" s="98"/>
      <c r="E12" s="96">
        <v>-0.27</v>
      </c>
      <c r="F12" s="97">
        <v>-0.09</v>
      </c>
      <c r="I12" s="314">
        <f t="shared" si="0"/>
        <v>-0.27</v>
      </c>
      <c r="J12" s="314">
        <f t="shared" si="1"/>
        <v>-0.09</v>
      </c>
    </row>
    <row r="13" spans="1:10" ht="18" customHeight="1" x14ac:dyDescent="0.2">
      <c r="A13" s="53">
        <v>2020</v>
      </c>
      <c r="B13" s="232">
        <v>16</v>
      </c>
      <c r="C13" s="98" t="s">
        <v>15</v>
      </c>
      <c r="D13" s="98" t="s">
        <v>15</v>
      </c>
      <c r="E13" s="99">
        <v>-0.26</v>
      </c>
      <c r="F13" s="100">
        <v>-0.12</v>
      </c>
      <c r="I13" s="314">
        <f t="shared" si="0"/>
        <v>-0.26</v>
      </c>
      <c r="J13" s="314">
        <f t="shared" si="1"/>
        <v>-0.12</v>
      </c>
    </row>
    <row r="14" spans="1:10" ht="18" customHeight="1" x14ac:dyDescent="0.2">
      <c r="A14" s="53">
        <v>2020</v>
      </c>
      <c r="B14" s="231">
        <v>17</v>
      </c>
      <c r="C14" s="98"/>
      <c r="D14" s="98"/>
      <c r="E14" s="96">
        <v>-0.2</v>
      </c>
      <c r="F14" s="97">
        <v>-0.08</v>
      </c>
      <c r="I14" s="314">
        <f t="shared" si="0"/>
        <v>-0.2</v>
      </c>
      <c r="J14" s="314">
        <f t="shared" si="1"/>
        <v>-0.08</v>
      </c>
    </row>
    <row r="15" spans="1:10" ht="18" customHeight="1" x14ac:dyDescent="0.2">
      <c r="A15" s="53">
        <v>2020</v>
      </c>
      <c r="B15" s="232">
        <v>18</v>
      </c>
      <c r="C15" s="98"/>
      <c r="D15" s="98"/>
      <c r="E15" s="99">
        <v>-0.17</v>
      </c>
      <c r="F15" s="100">
        <v>-7.0000000000000007E-2</v>
      </c>
      <c r="I15" s="314">
        <f t="shared" si="0"/>
        <v>-0.17</v>
      </c>
      <c r="J15" s="314">
        <f t="shared" si="1"/>
        <v>-7.0000000000000007E-2</v>
      </c>
    </row>
    <row r="16" spans="1:10" ht="18" customHeight="1" x14ac:dyDescent="0.2">
      <c r="A16" s="53">
        <v>2020</v>
      </c>
      <c r="B16" s="231">
        <v>19</v>
      </c>
      <c r="C16" s="98"/>
      <c r="D16" s="98"/>
      <c r="E16" s="99">
        <v>-0.17</v>
      </c>
      <c r="F16" s="100">
        <v>-0.06</v>
      </c>
      <c r="I16" s="314">
        <f t="shared" si="0"/>
        <v>-0.17</v>
      </c>
      <c r="J16" s="314">
        <f t="shared" si="1"/>
        <v>-0.06</v>
      </c>
    </row>
    <row r="17" spans="1:10" x14ac:dyDescent="0.2">
      <c r="A17" s="53">
        <v>2020</v>
      </c>
      <c r="B17" s="232">
        <v>20</v>
      </c>
      <c r="C17" s="98" t="s">
        <v>16</v>
      </c>
      <c r="D17" s="98" t="s">
        <v>22</v>
      </c>
      <c r="E17" s="99">
        <v>-0.19</v>
      </c>
      <c r="F17" s="100">
        <v>-0.08</v>
      </c>
      <c r="I17" s="314">
        <f t="shared" si="0"/>
        <v>-0.19</v>
      </c>
      <c r="J17" s="314">
        <f t="shared" si="1"/>
        <v>-0.08</v>
      </c>
    </row>
    <row r="18" spans="1:10" x14ac:dyDescent="0.2">
      <c r="A18" s="53">
        <v>2020</v>
      </c>
      <c r="B18" s="231">
        <v>21</v>
      </c>
      <c r="C18" s="98"/>
      <c r="D18" s="98"/>
      <c r="E18" s="99">
        <v>-0.17</v>
      </c>
      <c r="F18" s="100">
        <v>-7.0000000000000007E-2</v>
      </c>
      <c r="I18" s="314">
        <f t="shared" si="0"/>
        <v>-0.17</v>
      </c>
      <c r="J18" s="314">
        <f t="shared" si="1"/>
        <v>-7.0000000000000007E-2</v>
      </c>
    </row>
    <row r="19" spans="1:10" x14ac:dyDescent="0.2">
      <c r="A19" s="53">
        <v>2020</v>
      </c>
      <c r="B19" s="232">
        <v>22</v>
      </c>
      <c r="C19" s="98"/>
      <c r="D19" s="98"/>
      <c r="E19" s="99">
        <v>-0.11</v>
      </c>
      <c r="F19" s="100">
        <v>-0.02</v>
      </c>
      <c r="I19" s="314">
        <f t="shared" si="0"/>
        <v>-0.11</v>
      </c>
      <c r="J19" s="314">
        <f t="shared" si="1"/>
        <v>-0.02</v>
      </c>
    </row>
    <row r="20" spans="1:10" x14ac:dyDescent="0.2">
      <c r="A20" s="53">
        <v>2020</v>
      </c>
      <c r="B20" s="231">
        <v>23</v>
      </c>
      <c r="C20" s="98"/>
      <c r="D20" s="98"/>
      <c r="E20" s="99">
        <v>-0.18</v>
      </c>
      <c r="F20" s="100">
        <v>-0.08</v>
      </c>
      <c r="I20" s="314">
        <f t="shared" si="0"/>
        <v>-0.18</v>
      </c>
      <c r="J20" s="314">
        <f t="shared" si="1"/>
        <v>-0.08</v>
      </c>
    </row>
    <row r="21" spans="1:10" x14ac:dyDescent="0.2">
      <c r="A21" s="53">
        <v>2020</v>
      </c>
      <c r="B21" s="232">
        <v>24</v>
      </c>
      <c r="C21" s="98"/>
      <c r="D21" s="98"/>
      <c r="E21" s="99">
        <v>-0.12</v>
      </c>
      <c r="F21" s="100">
        <v>-0.01</v>
      </c>
      <c r="I21" s="314">
        <f t="shared" si="0"/>
        <v>-0.12</v>
      </c>
      <c r="J21" s="314">
        <f t="shared" si="1"/>
        <v>-0.01</v>
      </c>
    </row>
    <row r="22" spans="1:10" x14ac:dyDescent="0.2">
      <c r="A22" s="53">
        <v>2020</v>
      </c>
      <c r="B22" s="231">
        <v>25</v>
      </c>
      <c r="C22" s="98" t="s">
        <v>17</v>
      </c>
      <c r="D22" s="98" t="s">
        <v>23</v>
      </c>
      <c r="E22" s="99">
        <v>-0.11</v>
      </c>
      <c r="F22" s="100">
        <v>-0.04</v>
      </c>
      <c r="I22" s="314">
        <f t="shared" si="0"/>
        <v>-0.11</v>
      </c>
      <c r="J22" s="314">
        <f t="shared" si="1"/>
        <v>-0.04</v>
      </c>
    </row>
    <row r="23" spans="1:10" x14ac:dyDescent="0.2">
      <c r="A23" s="53">
        <v>2020</v>
      </c>
      <c r="B23" s="232">
        <v>26</v>
      </c>
      <c r="C23" s="98"/>
      <c r="D23" s="98"/>
      <c r="E23" s="99">
        <v>-0.1</v>
      </c>
      <c r="F23" s="100">
        <v>-0.08</v>
      </c>
      <c r="I23" s="314">
        <f t="shared" si="0"/>
        <v>-0.1</v>
      </c>
      <c r="J23" s="314">
        <f t="shared" si="1"/>
        <v>-0.08</v>
      </c>
    </row>
    <row r="24" spans="1:10" x14ac:dyDescent="0.2">
      <c r="A24" s="53">
        <v>2020</v>
      </c>
      <c r="B24" s="232">
        <v>27</v>
      </c>
      <c r="C24" s="98"/>
      <c r="D24" s="98"/>
      <c r="E24" s="99">
        <v>-0.1</v>
      </c>
      <c r="F24" s="100">
        <v>-0.08</v>
      </c>
      <c r="I24" s="314">
        <f t="shared" si="0"/>
        <v>-0.1</v>
      </c>
      <c r="J24" s="314">
        <f t="shared" si="1"/>
        <v>-0.08</v>
      </c>
    </row>
    <row r="25" spans="1:10" x14ac:dyDescent="0.2">
      <c r="A25" s="53">
        <v>2020</v>
      </c>
      <c r="B25" s="230">
        <v>28</v>
      </c>
      <c r="E25" s="101">
        <v>-0.1</v>
      </c>
      <c r="F25" s="102">
        <v>-0.08</v>
      </c>
      <c r="I25" s="314">
        <f t="shared" si="0"/>
        <v>-0.1</v>
      </c>
      <c r="J25" s="314">
        <f t="shared" si="1"/>
        <v>-0.08</v>
      </c>
    </row>
    <row r="26" spans="1:10" x14ac:dyDescent="0.2">
      <c r="A26" s="53">
        <v>2020</v>
      </c>
      <c r="B26" s="230">
        <v>29</v>
      </c>
      <c r="C26" s="31" t="s">
        <v>18</v>
      </c>
      <c r="D26" s="31" t="s">
        <v>24</v>
      </c>
      <c r="E26" s="101">
        <v>-0.06</v>
      </c>
      <c r="F26" s="102">
        <v>-0.06</v>
      </c>
      <c r="I26" s="314">
        <f t="shared" si="0"/>
        <v>-0.06</v>
      </c>
      <c r="J26" s="314">
        <f t="shared" si="1"/>
        <v>-0.06</v>
      </c>
    </row>
    <row r="27" spans="1:10" x14ac:dyDescent="0.2">
      <c r="A27" s="53">
        <v>2020</v>
      </c>
      <c r="B27" s="230">
        <v>30</v>
      </c>
      <c r="E27" s="101">
        <v>-7.0000000000000007E-2</v>
      </c>
      <c r="F27" s="102">
        <v>-0.06</v>
      </c>
      <c r="I27" s="314">
        <f t="shared" si="0"/>
        <v>-7.0000000000000007E-2</v>
      </c>
      <c r="J27" s="314">
        <f t="shared" si="1"/>
        <v>-0.06</v>
      </c>
    </row>
    <row r="28" spans="1:10" x14ac:dyDescent="0.2">
      <c r="A28" s="53">
        <v>2020</v>
      </c>
      <c r="B28" s="230">
        <v>31</v>
      </c>
      <c r="E28" s="101">
        <v>-0.06</v>
      </c>
      <c r="F28" s="101">
        <v>-0.06</v>
      </c>
      <c r="I28" s="314">
        <f t="shared" si="0"/>
        <v>-0.06</v>
      </c>
      <c r="J28" s="314">
        <f t="shared" si="1"/>
        <v>-0.06</v>
      </c>
    </row>
    <row r="29" spans="1:10" x14ac:dyDescent="0.2">
      <c r="A29" s="53">
        <v>2020</v>
      </c>
      <c r="B29" s="230">
        <v>32</v>
      </c>
      <c r="E29" s="101">
        <v>-0.03</v>
      </c>
      <c r="F29" s="101">
        <v>-0.01</v>
      </c>
      <c r="I29" s="314">
        <f t="shared" si="0"/>
        <v>-0.03</v>
      </c>
      <c r="J29" s="314">
        <f t="shared" si="1"/>
        <v>-0.01</v>
      </c>
    </row>
    <row r="30" spans="1:10" x14ac:dyDescent="0.2">
      <c r="A30" s="53">
        <v>2020</v>
      </c>
      <c r="B30" s="230">
        <v>33</v>
      </c>
      <c r="C30" s="31" t="s">
        <v>19</v>
      </c>
      <c r="D30" s="31" t="s">
        <v>25</v>
      </c>
      <c r="E30" s="101">
        <v>-0.01</v>
      </c>
      <c r="F30" s="101">
        <v>0.02</v>
      </c>
      <c r="I30" s="314">
        <f t="shared" si="0"/>
        <v>-0.01</v>
      </c>
      <c r="J30" s="314">
        <f t="shared" si="1"/>
        <v>0.02</v>
      </c>
    </row>
    <row r="31" spans="1:10" x14ac:dyDescent="0.2">
      <c r="A31" s="53">
        <v>2020</v>
      </c>
      <c r="B31" s="230">
        <v>34</v>
      </c>
      <c r="E31" s="101">
        <v>-0.05</v>
      </c>
      <c r="F31" s="101">
        <v>-0.02</v>
      </c>
      <c r="I31" s="314">
        <f t="shared" si="0"/>
        <v>-0.05</v>
      </c>
      <c r="J31" s="314">
        <f t="shared" si="1"/>
        <v>-0.02</v>
      </c>
    </row>
    <row r="32" spans="1:10" x14ac:dyDescent="0.2">
      <c r="A32" s="53">
        <v>2020</v>
      </c>
      <c r="B32" s="230">
        <v>35</v>
      </c>
      <c r="E32" s="101">
        <v>-0.05</v>
      </c>
      <c r="F32" s="101">
        <v>-0.03</v>
      </c>
      <c r="I32" s="314">
        <f t="shared" si="0"/>
        <v>-0.05</v>
      </c>
      <c r="J32" s="314">
        <f t="shared" si="1"/>
        <v>-0.03</v>
      </c>
    </row>
    <row r="33" spans="1:10" x14ac:dyDescent="0.2">
      <c r="A33" s="53">
        <v>2020</v>
      </c>
      <c r="B33" s="230">
        <v>36</v>
      </c>
      <c r="E33" s="103">
        <v>-0.03</v>
      </c>
      <c r="F33" s="104">
        <v>0.02</v>
      </c>
      <c r="I33" s="314">
        <f t="shared" si="0"/>
        <v>-0.03</v>
      </c>
      <c r="J33" s="314">
        <f t="shared" si="1"/>
        <v>0.02</v>
      </c>
    </row>
    <row r="34" spans="1:10" x14ac:dyDescent="0.2">
      <c r="A34" s="53">
        <v>2020</v>
      </c>
      <c r="B34" s="230">
        <v>37</v>
      </c>
      <c r="E34" s="103">
        <v>-0.03</v>
      </c>
      <c r="F34" s="104">
        <v>0</v>
      </c>
      <c r="I34" s="314">
        <f t="shared" si="0"/>
        <v>-0.03</v>
      </c>
      <c r="J34" s="314">
        <f t="shared" si="1"/>
        <v>0</v>
      </c>
    </row>
    <row r="35" spans="1:10" x14ac:dyDescent="0.2">
      <c r="A35" s="53">
        <v>2020</v>
      </c>
      <c r="B35" s="230">
        <v>38</v>
      </c>
      <c r="C35" s="31" t="s">
        <v>20</v>
      </c>
      <c r="D35" s="31" t="s">
        <v>20</v>
      </c>
      <c r="E35" s="104">
        <v>0</v>
      </c>
      <c r="F35" s="104">
        <v>0.03</v>
      </c>
      <c r="I35" s="314">
        <f t="shared" si="0"/>
        <v>0</v>
      </c>
      <c r="J35" s="314">
        <f t="shared" si="1"/>
        <v>0.03</v>
      </c>
    </row>
    <row r="36" spans="1:10" x14ac:dyDescent="0.2">
      <c r="A36" s="53">
        <v>2020</v>
      </c>
      <c r="B36" s="230">
        <v>39</v>
      </c>
      <c r="C36" s="94"/>
      <c r="E36" s="104">
        <v>-0.02</v>
      </c>
      <c r="F36" s="104">
        <v>0.02</v>
      </c>
      <c r="I36" s="314">
        <f t="shared" si="0"/>
        <v>-0.02</v>
      </c>
      <c r="J36" s="314">
        <f t="shared" si="1"/>
        <v>0.02</v>
      </c>
    </row>
    <row r="37" spans="1:10" x14ac:dyDescent="0.2">
      <c r="A37" s="53">
        <v>2020</v>
      </c>
      <c r="B37" s="230">
        <v>40</v>
      </c>
      <c r="C37" s="94"/>
      <c r="E37" s="104">
        <v>-0.01</v>
      </c>
      <c r="F37" s="105">
        <v>0.03</v>
      </c>
      <c r="I37" s="314">
        <f t="shared" si="0"/>
        <v>-0.01</v>
      </c>
      <c r="J37" s="314">
        <f t="shared" si="1"/>
        <v>0.03</v>
      </c>
    </row>
    <row r="38" spans="1:10" x14ac:dyDescent="0.2">
      <c r="A38" s="53">
        <v>2020</v>
      </c>
      <c r="B38" s="230">
        <v>41</v>
      </c>
      <c r="C38" s="94"/>
      <c r="E38" s="104">
        <v>-0.02</v>
      </c>
      <c r="F38" s="105">
        <v>0.03</v>
      </c>
      <c r="I38" s="314">
        <f t="shared" si="0"/>
        <v>-0.02</v>
      </c>
      <c r="J38" s="314">
        <f t="shared" si="1"/>
        <v>0.03</v>
      </c>
    </row>
    <row r="39" spans="1:10" x14ac:dyDescent="0.2">
      <c r="A39" s="53">
        <v>2020</v>
      </c>
      <c r="B39" s="230">
        <v>42</v>
      </c>
      <c r="C39" s="31" t="s">
        <v>26</v>
      </c>
      <c r="D39" s="31" t="s">
        <v>27</v>
      </c>
      <c r="E39" s="104">
        <v>-0.02</v>
      </c>
      <c r="F39" s="105">
        <v>0.06</v>
      </c>
      <c r="I39" s="314">
        <f t="shared" si="0"/>
        <v>-0.02</v>
      </c>
      <c r="J39" s="314">
        <f t="shared" si="1"/>
        <v>0.06</v>
      </c>
    </row>
    <row r="40" spans="1:10" x14ac:dyDescent="0.2">
      <c r="A40" s="53">
        <v>2020</v>
      </c>
      <c r="B40" s="230">
        <v>43</v>
      </c>
      <c r="E40" s="103">
        <v>-0.05</v>
      </c>
      <c r="F40" s="104">
        <v>0.01</v>
      </c>
      <c r="I40" s="314">
        <f t="shared" si="0"/>
        <v>-0.05</v>
      </c>
      <c r="J40" s="314">
        <f t="shared" si="1"/>
        <v>0.01</v>
      </c>
    </row>
    <row r="41" spans="1:10" x14ac:dyDescent="0.2">
      <c r="A41" s="53">
        <v>2020</v>
      </c>
      <c r="B41" s="230">
        <v>44</v>
      </c>
      <c r="E41" s="103">
        <v>-0.05</v>
      </c>
      <c r="F41" s="104">
        <v>0.02</v>
      </c>
      <c r="I41" s="314">
        <f t="shared" si="0"/>
        <v>-0.05</v>
      </c>
      <c r="J41" s="314">
        <f t="shared" si="1"/>
        <v>0.02</v>
      </c>
    </row>
    <row r="42" spans="1:10" x14ac:dyDescent="0.2">
      <c r="A42" s="53">
        <v>2020</v>
      </c>
      <c r="B42" s="230">
        <v>45</v>
      </c>
      <c r="E42" s="103">
        <v>-0.09</v>
      </c>
      <c r="F42" s="105">
        <v>0.03</v>
      </c>
      <c r="I42" s="314">
        <f t="shared" si="0"/>
        <v>-0.09</v>
      </c>
      <c r="J42" s="314">
        <f t="shared" si="1"/>
        <v>0.03</v>
      </c>
    </row>
    <row r="43" spans="1:10" x14ac:dyDescent="0.2">
      <c r="A43" s="53">
        <v>2020</v>
      </c>
      <c r="B43" s="230">
        <v>46</v>
      </c>
      <c r="E43" s="103">
        <v>-0.12</v>
      </c>
      <c r="F43" s="105">
        <v>0.05</v>
      </c>
      <c r="I43" s="314">
        <f t="shared" si="0"/>
        <v>-0.12</v>
      </c>
      <c r="J43" s="314">
        <f t="shared" si="1"/>
        <v>0.05</v>
      </c>
    </row>
    <row r="44" spans="1:10" x14ac:dyDescent="0.2">
      <c r="A44" s="53">
        <v>2020</v>
      </c>
      <c r="B44" s="230">
        <v>47</v>
      </c>
      <c r="C44" s="31" t="s">
        <v>28</v>
      </c>
      <c r="D44" s="31" t="s">
        <v>28</v>
      </c>
      <c r="E44" s="103">
        <v>-0.16</v>
      </c>
      <c r="F44" s="104">
        <v>0.02</v>
      </c>
      <c r="I44" s="314">
        <f t="shared" si="0"/>
        <v>-0.16</v>
      </c>
      <c r="J44" s="314">
        <f t="shared" si="1"/>
        <v>0.02</v>
      </c>
    </row>
    <row r="45" spans="1:10" x14ac:dyDescent="0.2">
      <c r="A45" s="53">
        <v>2020</v>
      </c>
      <c r="B45" s="230">
        <v>48</v>
      </c>
      <c r="E45" s="103">
        <v>-0.15</v>
      </c>
      <c r="F45" s="105">
        <v>0.03</v>
      </c>
      <c r="I45" s="314">
        <f t="shared" si="0"/>
        <v>-0.15</v>
      </c>
      <c r="J45" s="314">
        <f t="shared" si="1"/>
        <v>0.03</v>
      </c>
    </row>
    <row r="46" spans="1:10" x14ac:dyDescent="0.2">
      <c r="A46" s="53">
        <v>2020</v>
      </c>
      <c r="B46" s="230">
        <v>49</v>
      </c>
      <c r="E46" s="103">
        <v>-0.15</v>
      </c>
      <c r="F46" s="104">
        <v>0.03</v>
      </c>
      <c r="I46" s="314">
        <f t="shared" si="0"/>
        <v>-0.15</v>
      </c>
      <c r="J46" s="314">
        <f t="shared" si="1"/>
        <v>0.03</v>
      </c>
    </row>
    <row r="47" spans="1:10" x14ac:dyDescent="0.2">
      <c r="A47" s="53">
        <v>2020</v>
      </c>
      <c r="B47" s="230">
        <v>50</v>
      </c>
      <c r="E47" s="103">
        <v>-0.15</v>
      </c>
      <c r="F47" s="104">
        <v>0</v>
      </c>
      <c r="I47" s="314">
        <f t="shared" si="0"/>
        <v>-0.15</v>
      </c>
      <c r="J47" s="314">
        <f t="shared" si="1"/>
        <v>0</v>
      </c>
    </row>
    <row r="48" spans="1:10" x14ac:dyDescent="0.2">
      <c r="A48" s="53">
        <v>2020</v>
      </c>
      <c r="B48" s="230">
        <v>51</v>
      </c>
      <c r="C48" s="31" t="s">
        <v>29</v>
      </c>
      <c r="D48" s="31" t="s">
        <v>29</v>
      </c>
      <c r="E48" s="103">
        <v>-0.14000000000000001</v>
      </c>
      <c r="F48" s="104">
        <v>0.02</v>
      </c>
      <c r="I48" s="314">
        <f t="shared" si="0"/>
        <v>-0.14000000000000001</v>
      </c>
      <c r="J48" s="314">
        <f t="shared" si="1"/>
        <v>0.02</v>
      </c>
    </row>
    <row r="49" spans="1:11" x14ac:dyDescent="0.2">
      <c r="A49" s="53">
        <v>2020</v>
      </c>
      <c r="B49" s="230">
        <v>52</v>
      </c>
      <c r="E49" s="103">
        <v>-0.14000000000000001</v>
      </c>
      <c r="F49" s="104">
        <f>AVERAGE(G49:G50)</f>
        <v>-2.4999999999999994E-2</v>
      </c>
      <c r="G49" s="34">
        <v>-0.18</v>
      </c>
      <c r="I49" s="314">
        <f t="shared" si="0"/>
        <v>-0.14000000000000001</v>
      </c>
      <c r="J49" s="314">
        <f t="shared" si="1"/>
        <v>-2.4999999999999994E-2</v>
      </c>
    </row>
    <row r="50" spans="1:11" x14ac:dyDescent="0.2">
      <c r="A50" s="53">
        <v>2020</v>
      </c>
      <c r="B50" s="230">
        <v>53</v>
      </c>
      <c r="E50" s="103">
        <v>-0.13</v>
      </c>
      <c r="F50" s="104">
        <f>F49</f>
        <v>-2.4999999999999994E-2</v>
      </c>
      <c r="G50" s="34">
        <v>0.13</v>
      </c>
      <c r="I50" s="314">
        <f t="shared" si="0"/>
        <v>-0.13</v>
      </c>
      <c r="J50" s="314">
        <f t="shared" si="1"/>
        <v>-2.4999999999999994E-2</v>
      </c>
    </row>
    <row r="51" spans="1:11" s="2" customFormat="1" x14ac:dyDescent="0.2">
      <c r="A51" s="54">
        <v>2021</v>
      </c>
      <c r="B51" s="232">
        <v>1</v>
      </c>
      <c r="C51" s="98"/>
      <c r="D51" s="98"/>
      <c r="E51" s="103">
        <v>-0.15</v>
      </c>
      <c r="F51" s="103">
        <v>-0.06</v>
      </c>
      <c r="G51" s="253"/>
      <c r="I51" s="314">
        <f t="shared" si="0"/>
        <v>-0.15</v>
      </c>
      <c r="J51" s="314">
        <f t="shared" si="1"/>
        <v>-0.06</v>
      </c>
    </row>
    <row r="52" spans="1:11" s="2" customFormat="1" x14ac:dyDescent="0.2">
      <c r="A52" s="54">
        <v>2021</v>
      </c>
      <c r="B52" s="232">
        <v>2</v>
      </c>
      <c r="C52" s="98" t="s">
        <v>42</v>
      </c>
      <c r="D52" s="98" t="s">
        <v>44</v>
      </c>
      <c r="E52" s="103">
        <v>-0.17</v>
      </c>
      <c r="F52" s="103">
        <v>-0.04</v>
      </c>
      <c r="G52" s="253"/>
      <c r="I52" s="314">
        <f t="shared" si="0"/>
        <v>-0.17</v>
      </c>
      <c r="J52" s="314">
        <f t="shared" si="1"/>
        <v>-0.04</v>
      </c>
    </row>
    <row r="53" spans="1:11" s="2" customFormat="1" x14ac:dyDescent="0.2">
      <c r="A53" s="54">
        <v>2021</v>
      </c>
      <c r="B53" s="232">
        <v>3</v>
      </c>
      <c r="E53" s="103">
        <v>-0.16</v>
      </c>
      <c r="F53" s="104">
        <v>0</v>
      </c>
      <c r="G53" s="253"/>
      <c r="I53" s="314">
        <f t="shared" si="0"/>
        <v>-0.16</v>
      </c>
      <c r="J53" s="314">
        <f t="shared" si="1"/>
        <v>0</v>
      </c>
    </row>
    <row r="54" spans="1:11" s="2" customFormat="1" x14ac:dyDescent="0.2">
      <c r="A54" s="54">
        <v>2021</v>
      </c>
      <c r="B54" s="232">
        <v>4</v>
      </c>
      <c r="C54" s="98"/>
      <c r="D54" s="98"/>
      <c r="E54" s="103">
        <v>-0.13</v>
      </c>
      <c r="F54" s="104">
        <v>0.02</v>
      </c>
      <c r="G54" s="253"/>
      <c r="I54" s="314">
        <f t="shared" si="0"/>
        <v>-0.13</v>
      </c>
      <c r="J54" s="314">
        <f t="shared" si="1"/>
        <v>0.02</v>
      </c>
    </row>
    <row r="55" spans="1:11" s="2" customFormat="1" x14ac:dyDescent="0.2">
      <c r="A55" s="54">
        <v>2021</v>
      </c>
      <c r="B55" s="232">
        <v>5</v>
      </c>
      <c r="C55" s="98"/>
      <c r="D55" s="98"/>
      <c r="E55" s="103">
        <v>-0.13</v>
      </c>
      <c r="F55" s="104">
        <v>0.02</v>
      </c>
      <c r="G55" s="253"/>
      <c r="I55" s="314">
        <f t="shared" si="0"/>
        <v>-0.13</v>
      </c>
      <c r="J55" s="314">
        <f t="shared" si="1"/>
        <v>0.02</v>
      </c>
    </row>
    <row r="56" spans="1:11" s="2" customFormat="1" x14ac:dyDescent="0.2">
      <c r="A56" s="54">
        <v>2021</v>
      </c>
      <c r="B56" s="232">
        <v>6</v>
      </c>
      <c r="E56" s="103">
        <v>-0.13</v>
      </c>
      <c r="F56" s="104">
        <v>0.02</v>
      </c>
      <c r="G56" s="253"/>
      <c r="I56" s="314">
        <f t="shared" si="0"/>
        <v>-0.13</v>
      </c>
      <c r="J56" s="314">
        <f t="shared" si="1"/>
        <v>0.02</v>
      </c>
    </row>
    <row r="57" spans="1:11" s="2" customFormat="1" x14ac:dyDescent="0.2">
      <c r="A57" s="54">
        <v>2021</v>
      </c>
      <c r="B57" s="232">
        <v>7</v>
      </c>
      <c r="C57" s="98" t="s">
        <v>43</v>
      </c>
      <c r="D57" s="98" t="s">
        <v>45</v>
      </c>
      <c r="E57" s="103">
        <v>-0.13</v>
      </c>
      <c r="F57" s="104">
        <v>0</v>
      </c>
      <c r="G57" s="253"/>
      <c r="I57" s="314">
        <f t="shared" si="0"/>
        <v>-0.13</v>
      </c>
      <c r="J57" s="314">
        <f t="shared" si="1"/>
        <v>0</v>
      </c>
    </row>
    <row r="58" spans="1:11" s="2" customFormat="1" x14ac:dyDescent="0.2">
      <c r="A58" s="54">
        <v>2021</v>
      </c>
      <c r="B58" s="232">
        <v>8</v>
      </c>
      <c r="C58" s="98"/>
      <c r="D58" s="98"/>
      <c r="E58" s="103">
        <v>-0.1</v>
      </c>
      <c r="F58" s="104">
        <v>0.01</v>
      </c>
      <c r="G58" s="253"/>
      <c r="I58" s="314">
        <f t="shared" si="0"/>
        <v>-0.1</v>
      </c>
      <c r="J58" s="314">
        <f t="shared" si="1"/>
        <v>0.01</v>
      </c>
    </row>
    <row r="59" spans="1:11" s="2" customFormat="1" x14ac:dyDescent="0.2">
      <c r="A59" s="54">
        <v>2021</v>
      </c>
      <c r="B59" s="232">
        <v>9</v>
      </c>
      <c r="C59" s="98"/>
      <c r="D59" s="98"/>
      <c r="E59" s="103">
        <v>-0.09</v>
      </c>
      <c r="F59" s="105">
        <v>0.03</v>
      </c>
      <c r="G59" s="253"/>
      <c r="I59" s="314">
        <f t="shared" si="0"/>
        <v>-0.09</v>
      </c>
      <c r="J59" s="314">
        <f t="shared" si="1"/>
        <v>0.03</v>
      </c>
    </row>
    <row r="60" spans="1:11" s="2" customFormat="1" x14ac:dyDescent="0.2">
      <c r="A60" s="54">
        <v>2021</v>
      </c>
      <c r="B60" s="232">
        <v>10</v>
      </c>
      <c r="E60" s="103">
        <v>-0.1</v>
      </c>
      <c r="F60" s="104">
        <v>0.02</v>
      </c>
      <c r="G60" s="253"/>
      <c r="I60" s="314">
        <f t="shared" si="0"/>
        <v>-0.1</v>
      </c>
      <c r="J60" s="314">
        <f t="shared" si="1"/>
        <v>0.02</v>
      </c>
    </row>
    <row r="61" spans="1:11" s="2" customFormat="1" x14ac:dyDescent="0.2">
      <c r="A61" s="54">
        <v>2021</v>
      </c>
      <c r="B61" s="232">
        <v>11</v>
      </c>
      <c r="C61" s="98" t="s">
        <v>14</v>
      </c>
      <c r="D61" s="98" t="s">
        <v>21</v>
      </c>
      <c r="E61" s="105">
        <v>0.06</v>
      </c>
      <c r="F61" s="105">
        <v>0.04</v>
      </c>
      <c r="G61" s="253"/>
      <c r="I61" s="314">
        <f t="shared" si="0"/>
        <v>0.06</v>
      </c>
      <c r="J61" s="314">
        <f t="shared" si="1"/>
        <v>0.04</v>
      </c>
      <c r="K61" s="318" t="s">
        <v>304</v>
      </c>
    </row>
    <row r="62" spans="1:11" s="2" customFormat="1" x14ac:dyDescent="0.2">
      <c r="A62" s="54">
        <v>2021</v>
      </c>
      <c r="B62" s="232">
        <v>12</v>
      </c>
      <c r="C62" s="98"/>
      <c r="D62" s="98"/>
      <c r="E62" s="105">
        <v>0.12</v>
      </c>
      <c r="F62" s="105">
        <v>0.09</v>
      </c>
      <c r="G62" s="253"/>
      <c r="I62" s="315">
        <f>(1+E62)*(1+E9)-1</f>
        <v>-8.1599999999999895E-2</v>
      </c>
      <c r="J62" s="315">
        <f>(1+F62)*(1+F9)-1</f>
        <v>7.910000000000017E-2</v>
      </c>
      <c r="K62" s="318" t="s">
        <v>303</v>
      </c>
    </row>
    <row r="63" spans="1:11" s="2" customFormat="1" x14ac:dyDescent="0.2">
      <c r="A63" s="54">
        <v>2021</v>
      </c>
      <c r="B63" s="232">
        <v>13</v>
      </c>
      <c r="C63" s="98"/>
      <c r="D63" s="98"/>
      <c r="E63" s="105">
        <v>0.2</v>
      </c>
      <c r="F63" s="103">
        <v>-0.05</v>
      </c>
      <c r="G63" s="253"/>
      <c r="I63" s="315">
        <f t="shared" ref="I63:J66" si="2">(1+E63)*(1+E10)-1</f>
        <v>-5.2000000000000046E-2</v>
      </c>
      <c r="J63" s="315">
        <f t="shared" si="2"/>
        <v>-7.8500000000000014E-2</v>
      </c>
      <c r="K63" s="318"/>
    </row>
    <row r="64" spans="1:11" s="2" customFormat="1" x14ac:dyDescent="0.2">
      <c r="A64" s="54">
        <v>2021</v>
      </c>
      <c r="B64" s="232">
        <v>14</v>
      </c>
      <c r="C64" s="98"/>
      <c r="D64" s="98"/>
      <c r="E64" s="105">
        <v>0.18</v>
      </c>
      <c r="F64" s="105">
        <v>0.13</v>
      </c>
      <c r="G64" s="253"/>
      <c r="I64" s="315">
        <f t="shared" si="2"/>
        <v>-9.1400000000000037E-2</v>
      </c>
      <c r="J64" s="315">
        <f t="shared" si="2"/>
        <v>3.9599999999999858E-2</v>
      </c>
      <c r="K64" s="318"/>
    </row>
    <row r="65" spans="1:11" s="2" customFormat="1" x14ac:dyDescent="0.2">
      <c r="A65" s="54">
        <v>2021</v>
      </c>
      <c r="B65" s="232">
        <v>15</v>
      </c>
      <c r="C65" s="98" t="s">
        <v>15</v>
      </c>
      <c r="D65" s="98" t="s">
        <v>15</v>
      </c>
      <c r="E65" s="304">
        <v>0.19</v>
      </c>
      <c r="F65" s="304">
        <v>0.28000000000000003</v>
      </c>
      <c r="I65" s="315">
        <f t="shared" si="2"/>
        <v>-0.13130000000000008</v>
      </c>
      <c r="J65" s="315">
        <f>(1+F65)*(1+F12)-1</f>
        <v>0.16480000000000006</v>
      </c>
      <c r="K65" s="318"/>
    </row>
    <row r="66" spans="1:11" s="2" customFormat="1" x14ac:dyDescent="0.2">
      <c r="A66" s="54">
        <v>2021</v>
      </c>
      <c r="B66" s="232">
        <v>16</v>
      </c>
      <c r="C66" s="98"/>
      <c r="D66" s="98"/>
      <c r="E66" s="304">
        <v>0.09</v>
      </c>
      <c r="F66" s="304">
        <v>0.1</v>
      </c>
      <c r="I66" s="315">
        <f t="shared" si="2"/>
        <v>-0.19339999999999991</v>
      </c>
      <c r="J66" s="315">
        <f t="shared" si="2"/>
        <v>-3.1999999999999917E-2</v>
      </c>
      <c r="K66" s="318"/>
    </row>
    <row r="67" spans="1:11" s="2" customFormat="1" x14ac:dyDescent="0.2">
      <c r="A67" s="54"/>
      <c r="B67" s="232"/>
      <c r="C67" s="98"/>
      <c r="D67" s="98"/>
      <c r="E67" s="98"/>
      <c r="F67" s="98"/>
      <c r="I67" s="315"/>
      <c r="J67" s="315"/>
      <c r="K67" s="318"/>
    </row>
    <row r="68" spans="1:11" s="2" customFormat="1" x14ac:dyDescent="0.2">
      <c r="A68" s="54"/>
      <c r="B68" s="98"/>
      <c r="C68" s="98"/>
      <c r="D68" s="98"/>
      <c r="E68" s="98"/>
      <c r="F68" s="98"/>
    </row>
    <row r="69" spans="1:11" x14ac:dyDescent="0.2">
      <c r="A69" s="31" t="s">
        <v>63</v>
      </c>
    </row>
    <row r="70" spans="1:11" x14ac:dyDescent="0.2">
      <c r="A70" s="32" t="s">
        <v>64</v>
      </c>
    </row>
    <row r="71" spans="1:11" x14ac:dyDescent="0.2">
      <c r="A71" s="31" t="s">
        <v>62</v>
      </c>
    </row>
    <row r="72" spans="1:11" x14ac:dyDescent="0.2">
      <c r="A72" s="32" t="s">
        <v>65</v>
      </c>
    </row>
    <row r="74" spans="1:11" x14ac:dyDescent="0.2">
      <c r="I74" s="4"/>
      <c r="J74" s="4"/>
    </row>
    <row r="75" spans="1:11" x14ac:dyDescent="0.2">
      <c r="I75" s="4"/>
      <c r="J75" s="4"/>
    </row>
    <row r="76" spans="1:11" x14ac:dyDescent="0.2">
      <c r="I76" s="4"/>
      <c r="J76" s="4"/>
    </row>
    <row r="77" spans="1:11" x14ac:dyDescent="0.2">
      <c r="I77" s="4"/>
      <c r="J77" s="4"/>
    </row>
    <row r="78" spans="1:11" x14ac:dyDescent="0.2">
      <c r="I78" s="4"/>
      <c r="J78" s="4"/>
    </row>
    <row r="79" spans="1:11" x14ac:dyDescent="0.2">
      <c r="I79" s="4"/>
      <c r="J79" s="4"/>
    </row>
    <row r="80" spans="1:11" x14ac:dyDescent="0.2">
      <c r="I80" s="4"/>
      <c r="J80" s="4"/>
    </row>
  </sheetData>
  <phoneticPr fontId="1" type="noConversion"/>
  <pageMargins left="0.7" right="0.7" top="0.75" bottom="0.75" header="0.3" footer="0.3"/>
  <pageSetup paperSize="9" scale="5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A0650-A4DE-44BD-8ED9-E5233D8BDA0F}">
  <sheetPr>
    <tabColor rgb="FFFFFF00"/>
  </sheetPr>
  <dimension ref="A1:AD82"/>
  <sheetViews>
    <sheetView zoomScaleNormal="100" workbookViewId="0">
      <pane xSplit="2" ySplit="6" topLeftCell="M51" activePane="bottomRight" state="frozen"/>
      <selection pane="topRight" activeCell="D1" sqref="D1"/>
      <selection pane="bottomLeft" activeCell="A7" sqref="A7"/>
      <selection pane="bottomRight" activeCell="N55" sqref="N55"/>
    </sheetView>
  </sheetViews>
  <sheetFormatPr defaultRowHeight="15" x14ac:dyDescent="0.25"/>
  <cols>
    <col min="1" max="2" width="25.625" customWidth="1"/>
    <col min="3" max="23" width="12.125" style="61" customWidth="1"/>
    <col min="24" max="24" width="9" customWidth="1"/>
    <col min="25" max="25" width="11.125" bestFit="1" customWidth="1"/>
    <col min="27" max="27" width="9" style="238"/>
  </cols>
  <sheetData>
    <row r="1" spans="1:30" s="106" customFormat="1" x14ac:dyDescent="0.25">
      <c r="A1" s="166" t="s">
        <v>229</v>
      </c>
      <c r="B1" s="167"/>
      <c r="C1" s="168"/>
      <c r="D1" s="168"/>
      <c r="E1" s="168"/>
      <c r="F1" s="168"/>
      <c r="G1" s="168"/>
      <c r="H1" s="168"/>
      <c r="I1" s="168"/>
      <c r="J1" s="168"/>
      <c r="K1" s="168"/>
      <c r="L1" s="168"/>
      <c r="M1" s="168"/>
      <c r="N1" s="168"/>
      <c r="O1" s="168"/>
      <c r="P1" s="46"/>
      <c r="Q1" s="46"/>
      <c r="R1" s="46"/>
      <c r="S1" s="46"/>
      <c r="T1" s="46"/>
      <c r="U1" s="46"/>
      <c r="V1" s="46"/>
      <c r="W1" s="46"/>
      <c r="AA1" s="308"/>
    </row>
    <row r="2" spans="1:30" s="181" customFormat="1" x14ac:dyDescent="0.25">
      <c r="A2" s="181" t="s">
        <v>206</v>
      </c>
      <c r="B2" s="204"/>
      <c r="C2" s="205"/>
      <c r="D2" s="205"/>
      <c r="E2" s="205"/>
      <c r="F2" s="205"/>
      <c r="G2" s="205"/>
      <c r="H2" s="205"/>
      <c r="I2" s="205"/>
      <c r="J2" s="205"/>
      <c r="K2" s="205"/>
      <c r="L2" s="205"/>
      <c r="M2" s="205"/>
      <c r="N2" s="205"/>
      <c r="O2" s="205"/>
      <c r="P2" s="202"/>
      <c r="Q2" s="202"/>
      <c r="R2" s="202"/>
      <c r="S2" s="202"/>
      <c r="T2" s="202"/>
      <c r="U2" s="202"/>
      <c r="V2" s="202"/>
      <c r="W2" s="202"/>
      <c r="AA2" s="309"/>
    </row>
    <row r="3" spans="1:30" s="98" customFormat="1" x14ac:dyDescent="0.25">
      <c r="A3" s="166"/>
      <c r="B3" s="167"/>
      <c r="C3" s="168"/>
      <c r="D3" s="168"/>
      <c r="E3" s="168"/>
      <c r="F3" s="168"/>
      <c r="G3" s="168"/>
      <c r="H3" s="168"/>
      <c r="I3" s="168"/>
      <c r="J3" s="168"/>
      <c r="K3" s="168"/>
      <c r="L3" s="168"/>
      <c r="M3" s="168"/>
      <c r="N3" s="168"/>
      <c r="O3" s="168"/>
      <c r="P3" s="48"/>
      <c r="Q3" s="48"/>
      <c r="R3" s="48"/>
      <c r="S3" s="48"/>
      <c r="T3" s="48"/>
      <c r="U3" s="48"/>
      <c r="V3" s="48"/>
      <c r="W3" s="48"/>
      <c r="AA3" s="310"/>
    </row>
    <row r="4" spans="1:30" s="98" customFormat="1" ht="12.75" x14ac:dyDescent="0.2">
      <c r="A4" s="169"/>
      <c r="B4" s="169"/>
      <c r="C4" s="170" t="s">
        <v>156</v>
      </c>
      <c r="D4" s="170" t="s">
        <v>155</v>
      </c>
      <c r="E4" s="170" t="s">
        <v>154</v>
      </c>
      <c r="F4" s="170" t="s">
        <v>153</v>
      </c>
      <c r="G4" s="170" t="s">
        <v>152</v>
      </c>
      <c r="H4" s="170" t="s">
        <v>151</v>
      </c>
      <c r="I4" s="170" t="s">
        <v>150</v>
      </c>
      <c r="J4" s="170" t="s">
        <v>149</v>
      </c>
      <c r="K4" s="170" t="s">
        <v>148</v>
      </c>
      <c r="L4" s="170" t="s">
        <v>147</v>
      </c>
      <c r="M4" s="170" t="s">
        <v>146</v>
      </c>
      <c r="N4" s="170" t="s">
        <v>129</v>
      </c>
      <c r="O4" s="170" t="s">
        <v>128</v>
      </c>
      <c r="P4" s="170" t="s">
        <v>127</v>
      </c>
      <c r="Q4" s="171" t="s">
        <v>126</v>
      </c>
      <c r="R4" s="171" t="s">
        <v>125</v>
      </c>
      <c r="S4" s="171" t="s">
        <v>124</v>
      </c>
      <c r="T4" s="171" t="s">
        <v>123</v>
      </c>
      <c r="U4" s="171" t="s">
        <v>122</v>
      </c>
      <c r="V4" s="170" t="s">
        <v>121</v>
      </c>
      <c r="W4" s="170" t="s">
        <v>120</v>
      </c>
      <c r="X4" s="170" t="s">
        <v>119</v>
      </c>
      <c r="Y4" s="247" t="s">
        <v>236</v>
      </c>
      <c r="Z4" s="247" t="s">
        <v>277</v>
      </c>
      <c r="AA4" s="247" t="s">
        <v>301</v>
      </c>
    </row>
    <row r="5" spans="1:30" s="98" customFormat="1" x14ac:dyDescent="0.25">
      <c r="A5" s="172" t="s">
        <v>187</v>
      </c>
      <c r="B5" s="172"/>
      <c r="C5" s="173">
        <v>12893842</v>
      </c>
      <c r="D5" s="173">
        <v>12141360</v>
      </c>
      <c r="E5" s="173">
        <v>13124211</v>
      </c>
      <c r="F5" s="173">
        <v>11516238</v>
      </c>
      <c r="G5" s="173">
        <v>12794405</v>
      </c>
      <c r="H5" s="173">
        <v>10546295</v>
      </c>
      <c r="I5" s="173">
        <v>12327196</v>
      </c>
      <c r="J5" s="173">
        <v>12912123</v>
      </c>
      <c r="K5" s="173">
        <v>14679604</v>
      </c>
      <c r="L5" s="173">
        <v>12794626</v>
      </c>
      <c r="M5" s="173">
        <v>11079293</v>
      </c>
      <c r="N5" s="173">
        <v>12611424</v>
      </c>
      <c r="O5" s="173">
        <v>12551903</v>
      </c>
      <c r="P5" s="173">
        <v>12719991</v>
      </c>
      <c r="Q5" s="173">
        <v>10295472</v>
      </c>
      <c r="R5" s="173">
        <v>10511578</v>
      </c>
      <c r="S5" s="173">
        <v>12031593</v>
      </c>
      <c r="T5" s="174">
        <v>12063964</v>
      </c>
      <c r="U5" s="173">
        <v>13521810</v>
      </c>
      <c r="V5" s="173">
        <v>13189848</v>
      </c>
      <c r="W5" s="173">
        <v>12256595</v>
      </c>
      <c r="X5" s="236">
        <v>11381853</v>
      </c>
      <c r="Y5" s="248">
        <f>Y6</f>
        <v>9788855</v>
      </c>
      <c r="Z5" s="75">
        <f>Z6</f>
        <v>11062395</v>
      </c>
      <c r="AA5" s="282">
        <v>13319125</v>
      </c>
    </row>
    <row r="6" spans="1:30" s="98" customFormat="1" x14ac:dyDescent="0.25">
      <c r="A6" s="175" t="s">
        <v>145</v>
      </c>
      <c r="B6" s="175"/>
      <c r="C6" s="174">
        <v>12893842</v>
      </c>
      <c r="D6" s="174">
        <v>12141360</v>
      </c>
      <c r="E6" s="174">
        <v>13124211</v>
      </c>
      <c r="F6" s="174">
        <v>11516238</v>
      </c>
      <c r="G6" s="174">
        <v>12794405</v>
      </c>
      <c r="H6" s="174">
        <v>10546295</v>
      </c>
      <c r="I6" s="174">
        <v>12327196</v>
      </c>
      <c r="J6" s="174">
        <v>12912123</v>
      </c>
      <c r="K6" s="174">
        <v>14679604</v>
      </c>
      <c r="L6" s="174">
        <v>12794626</v>
      </c>
      <c r="M6" s="174">
        <v>11079293</v>
      </c>
      <c r="N6" s="174">
        <v>12611424</v>
      </c>
      <c r="O6" s="174">
        <v>12551903</v>
      </c>
      <c r="P6" s="174">
        <v>12719991</v>
      </c>
      <c r="Q6" s="173">
        <v>10295472</v>
      </c>
      <c r="R6" s="173">
        <v>10511578</v>
      </c>
      <c r="S6" s="173">
        <v>12031593</v>
      </c>
      <c r="T6" s="174">
        <v>12063964</v>
      </c>
      <c r="U6" s="174">
        <v>13521810</v>
      </c>
      <c r="V6" s="174">
        <v>13189848</v>
      </c>
      <c r="W6" s="174">
        <v>12256595</v>
      </c>
      <c r="X6" s="237">
        <v>11381853</v>
      </c>
      <c r="Y6" s="237">
        <v>9788855</v>
      </c>
      <c r="Z6" s="282">
        <v>11062395</v>
      </c>
      <c r="AA6" s="282">
        <v>13319125</v>
      </c>
      <c r="AB6" s="256"/>
      <c r="AC6" s="256"/>
      <c r="AD6" s="256"/>
    </row>
    <row r="7" spans="1:30" s="98" customFormat="1" x14ac:dyDescent="0.25">
      <c r="A7" s="176" t="s">
        <v>143</v>
      </c>
      <c r="B7" s="176" t="s">
        <v>116</v>
      </c>
      <c r="C7" s="177">
        <v>321394</v>
      </c>
      <c r="D7" s="177">
        <v>292792</v>
      </c>
      <c r="E7" s="177">
        <v>308353</v>
      </c>
      <c r="F7" s="177">
        <v>264179</v>
      </c>
      <c r="G7" s="177">
        <v>302270</v>
      </c>
      <c r="H7" s="177">
        <v>234649</v>
      </c>
      <c r="I7" s="177">
        <v>261623</v>
      </c>
      <c r="J7" s="177">
        <v>302384</v>
      </c>
      <c r="K7" s="177">
        <v>342579</v>
      </c>
      <c r="L7" s="177">
        <v>300401</v>
      </c>
      <c r="M7" s="177">
        <v>268095</v>
      </c>
      <c r="N7" s="177">
        <v>310953</v>
      </c>
      <c r="O7" s="177">
        <v>302424</v>
      </c>
      <c r="P7" s="177">
        <v>317736</v>
      </c>
      <c r="Q7" s="178">
        <v>253936</v>
      </c>
      <c r="R7" s="178">
        <v>255254</v>
      </c>
      <c r="S7" s="178">
        <v>253610</v>
      </c>
      <c r="T7" s="179">
        <v>265482</v>
      </c>
      <c r="U7" s="177">
        <v>321324</v>
      </c>
      <c r="V7" s="177">
        <v>310948</v>
      </c>
      <c r="W7" s="177">
        <v>306924</v>
      </c>
      <c r="X7" s="238">
        <v>292110</v>
      </c>
      <c r="Y7" s="238">
        <v>261076</v>
      </c>
      <c r="Z7" s="283">
        <v>287821</v>
      </c>
      <c r="AA7" s="282">
        <v>334591</v>
      </c>
    </row>
    <row r="8" spans="1:30" s="98" customFormat="1" x14ac:dyDescent="0.25">
      <c r="A8" s="176" t="s">
        <v>142</v>
      </c>
      <c r="B8" s="176" t="s">
        <v>230</v>
      </c>
      <c r="C8" s="177">
        <v>2705262</v>
      </c>
      <c r="D8" s="177">
        <v>2606126</v>
      </c>
      <c r="E8" s="177">
        <v>2808028</v>
      </c>
      <c r="F8" s="177">
        <v>2463436</v>
      </c>
      <c r="G8" s="177">
        <v>2732914</v>
      </c>
      <c r="H8" s="177">
        <v>2270590</v>
      </c>
      <c r="I8" s="177">
        <v>2588395</v>
      </c>
      <c r="J8" s="177">
        <v>2834718</v>
      </c>
      <c r="K8" s="177">
        <v>3216832</v>
      </c>
      <c r="L8" s="177">
        <v>2817523</v>
      </c>
      <c r="M8" s="177">
        <v>2322114</v>
      </c>
      <c r="N8" s="177">
        <v>2727957</v>
      </c>
      <c r="O8" s="177">
        <v>2774109</v>
      </c>
      <c r="P8" s="177">
        <v>2984908</v>
      </c>
      <c r="Q8" s="178">
        <v>2491053</v>
      </c>
      <c r="R8" s="178">
        <v>2449013</v>
      </c>
      <c r="S8" s="178">
        <v>2741054</v>
      </c>
      <c r="T8" s="179">
        <v>2606876</v>
      </c>
      <c r="U8" s="177">
        <v>3012841</v>
      </c>
      <c r="V8" s="177">
        <v>2932141</v>
      </c>
      <c r="W8" s="177">
        <v>2957277</v>
      </c>
      <c r="X8" s="238">
        <v>2578440</v>
      </c>
      <c r="Y8" s="238">
        <v>2319367</v>
      </c>
      <c r="Z8" s="283">
        <v>2613532</v>
      </c>
      <c r="AA8" s="285">
        <v>3170302</v>
      </c>
    </row>
    <row r="9" spans="1:30" s="98" customFormat="1" x14ac:dyDescent="0.25">
      <c r="A9" s="180" t="s">
        <v>141</v>
      </c>
      <c r="B9" s="180" t="s">
        <v>231</v>
      </c>
      <c r="C9" s="177">
        <v>2006197</v>
      </c>
      <c r="D9" s="177">
        <v>1941072</v>
      </c>
      <c r="E9" s="177">
        <v>2091713</v>
      </c>
      <c r="F9" s="177">
        <v>1833325</v>
      </c>
      <c r="G9" s="177">
        <v>2027679</v>
      </c>
      <c r="H9" s="177">
        <v>1687498</v>
      </c>
      <c r="I9" s="177">
        <v>1937043</v>
      </c>
      <c r="J9" s="177">
        <v>2130993</v>
      </c>
      <c r="K9" s="177">
        <v>2400907</v>
      </c>
      <c r="L9" s="177">
        <v>2115990</v>
      </c>
      <c r="M9" s="177">
        <v>1730114</v>
      </c>
      <c r="N9" s="177">
        <v>2024490</v>
      </c>
      <c r="O9" s="177">
        <v>2068188</v>
      </c>
      <c r="P9" s="177">
        <v>2212827</v>
      </c>
      <c r="Q9" s="178">
        <v>1862492</v>
      </c>
      <c r="R9" s="178">
        <v>1823268</v>
      </c>
      <c r="S9" s="178">
        <v>2044130</v>
      </c>
      <c r="T9" s="179">
        <v>1940157</v>
      </c>
      <c r="U9" s="177">
        <v>2254455</v>
      </c>
      <c r="V9" s="177">
        <v>2187255</v>
      </c>
      <c r="W9" s="177">
        <v>2207418</v>
      </c>
      <c r="X9" s="238">
        <v>1914765</v>
      </c>
      <c r="Y9" s="238">
        <v>1754186</v>
      </c>
      <c r="Z9" s="284">
        <v>1979840</v>
      </c>
      <c r="AA9" s="284">
        <v>2366937</v>
      </c>
    </row>
    <row r="10" spans="1:30" s="98" customFormat="1" x14ac:dyDescent="0.25">
      <c r="A10" s="180" t="s">
        <v>140</v>
      </c>
      <c r="B10" s="180" t="s">
        <v>232</v>
      </c>
      <c r="C10" s="177">
        <v>699065</v>
      </c>
      <c r="D10" s="177">
        <v>665054</v>
      </c>
      <c r="E10" s="177">
        <v>716315</v>
      </c>
      <c r="F10" s="177">
        <v>630111</v>
      </c>
      <c r="G10" s="177">
        <v>705235</v>
      </c>
      <c r="H10" s="177">
        <v>583092</v>
      </c>
      <c r="I10" s="177">
        <v>651352</v>
      </c>
      <c r="J10" s="177">
        <v>703725</v>
      </c>
      <c r="K10" s="177">
        <v>815925</v>
      </c>
      <c r="L10" s="177">
        <v>701533</v>
      </c>
      <c r="M10" s="177">
        <v>592000</v>
      </c>
      <c r="N10" s="177">
        <v>703467</v>
      </c>
      <c r="O10" s="177">
        <v>705921</v>
      </c>
      <c r="P10" s="177">
        <v>772081</v>
      </c>
      <c r="Q10" s="178">
        <v>628561</v>
      </c>
      <c r="R10" s="178">
        <v>625745</v>
      </c>
      <c r="S10" s="178">
        <v>696924</v>
      </c>
      <c r="T10" s="179">
        <v>666719</v>
      </c>
      <c r="U10" s="177">
        <v>758386</v>
      </c>
      <c r="V10" s="177">
        <v>744886</v>
      </c>
      <c r="W10" s="177">
        <v>749859</v>
      </c>
      <c r="X10" s="238">
        <v>663675</v>
      </c>
      <c r="Y10" s="238">
        <v>565181</v>
      </c>
      <c r="Z10" s="284">
        <v>633692</v>
      </c>
      <c r="AA10" s="284">
        <v>803365</v>
      </c>
    </row>
    <row r="11" spans="1:30" s="98" customFormat="1" x14ac:dyDescent="0.25">
      <c r="A11" s="176" t="s">
        <v>139</v>
      </c>
      <c r="B11" s="176" t="s">
        <v>109</v>
      </c>
      <c r="C11" s="177">
        <v>9867186</v>
      </c>
      <c r="D11" s="177">
        <v>9242442</v>
      </c>
      <c r="E11" s="177">
        <v>10007830</v>
      </c>
      <c r="F11" s="177">
        <v>8788623</v>
      </c>
      <c r="G11" s="177">
        <v>9759221</v>
      </c>
      <c r="H11" s="177">
        <v>8041056</v>
      </c>
      <c r="I11" s="177">
        <v>9477178</v>
      </c>
      <c r="J11" s="177">
        <v>9775021</v>
      </c>
      <c r="K11" s="177">
        <v>11120193</v>
      </c>
      <c r="L11" s="177">
        <v>9676702</v>
      </c>
      <c r="M11" s="177">
        <v>8489084</v>
      </c>
      <c r="N11" s="177">
        <v>9572514</v>
      </c>
      <c r="O11" s="177">
        <v>9475370</v>
      </c>
      <c r="P11" s="177">
        <v>9417347</v>
      </c>
      <c r="Q11" s="178">
        <v>7550483</v>
      </c>
      <c r="R11" s="178">
        <v>7807311</v>
      </c>
      <c r="S11" s="178">
        <v>9036929</v>
      </c>
      <c r="T11" s="179">
        <v>9191606</v>
      </c>
      <c r="U11" s="177">
        <v>10187645</v>
      </c>
      <c r="V11" s="177">
        <v>9946759</v>
      </c>
      <c r="W11" s="177">
        <v>8992394</v>
      </c>
      <c r="X11" s="238">
        <v>8511303</v>
      </c>
      <c r="Y11" s="238">
        <v>7208412</v>
      </c>
      <c r="Z11" s="283">
        <v>8161042</v>
      </c>
      <c r="AA11" s="285">
        <v>9814232</v>
      </c>
    </row>
    <row r="12" spans="1:30" s="246" customFormat="1" ht="12.75" x14ac:dyDescent="0.2">
      <c r="A12" s="69" t="s">
        <v>138</v>
      </c>
      <c r="B12" s="69"/>
      <c r="C12" s="70">
        <v>22</v>
      </c>
      <c r="D12" s="70">
        <v>20</v>
      </c>
      <c r="E12" s="70">
        <v>21</v>
      </c>
      <c r="F12" s="70">
        <v>18</v>
      </c>
      <c r="G12" s="70">
        <v>20</v>
      </c>
      <c r="H12" s="70">
        <v>17</v>
      </c>
      <c r="I12" s="70">
        <v>22</v>
      </c>
      <c r="J12" s="70">
        <v>21</v>
      </c>
      <c r="K12" s="70">
        <v>23</v>
      </c>
      <c r="L12" s="70">
        <v>20</v>
      </c>
      <c r="M12" s="70">
        <v>18</v>
      </c>
      <c r="N12" s="70">
        <v>21</v>
      </c>
      <c r="O12" s="70">
        <v>20</v>
      </c>
      <c r="P12" s="70">
        <v>22</v>
      </c>
      <c r="Q12" s="70">
        <v>18</v>
      </c>
      <c r="R12" s="70">
        <v>18</v>
      </c>
      <c r="S12" s="70">
        <v>20</v>
      </c>
      <c r="T12" s="70">
        <v>21</v>
      </c>
      <c r="U12" s="70">
        <v>22</v>
      </c>
      <c r="V12" s="70">
        <v>21</v>
      </c>
      <c r="W12" s="70">
        <v>21</v>
      </c>
      <c r="X12" s="70">
        <v>20</v>
      </c>
      <c r="Y12" s="70">
        <v>18</v>
      </c>
      <c r="Z12" s="70">
        <v>20</v>
      </c>
      <c r="AA12" s="70">
        <v>23</v>
      </c>
    </row>
    <row r="13" spans="1:30" s="31" customFormat="1" x14ac:dyDescent="0.25">
      <c r="A13" s="71"/>
      <c r="B13" s="71"/>
      <c r="C13" s="67"/>
      <c r="D13" s="67"/>
      <c r="E13" s="67"/>
      <c r="F13" s="67"/>
      <c r="G13" s="67"/>
      <c r="H13" s="67"/>
      <c r="I13" s="67"/>
      <c r="J13" s="67"/>
      <c r="K13" s="67"/>
      <c r="L13" s="67"/>
      <c r="M13" s="67"/>
      <c r="N13" s="67"/>
      <c r="O13" s="67"/>
      <c r="P13" s="67"/>
      <c r="Q13" s="51"/>
      <c r="R13" s="51"/>
      <c r="S13" s="51"/>
      <c r="T13" s="51"/>
      <c r="U13" s="51"/>
      <c r="V13" s="51"/>
      <c r="W13" s="51"/>
      <c r="X13" s="238"/>
      <c r="Y13" s="238"/>
      <c r="Z13" s="285"/>
      <c r="AA13" s="285"/>
    </row>
    <row r="14" spans="1:30" s="31" customFormat="1" x14ac:dyDescent="0.25">
      <c r="A14" s="62" t="s">
        <v>118</v>
      </c>
      <c r="B14" s="62"/>
      <c r="C14" s="63">
        <v>8252145</v>
      </c>
      <c r="D14" s="63">
        <v>7818587</v>
      </c>
      <c r="E14" s="63">
        <v>8551170</v>
      </c>
      <c r="F14" s="63">
        <v>7515653</v>
      </c>
      <c r="G14" s="63">
        <v>8430587</v>
      </c>
      <c r="H14" s="63">
        <v>7148075</v>
      </c>
      <c r="I14" s="63">
        <v>8557482</v>
      </c>
      <c r="J14" s="63">
        <v>8648331</v>
      </c>
      <c r="K14" s="63">
        <v>9528907</v>
      </c>
      <c r="L14" s="63">
        <v>8199082</v>
      </c>
      <c r="M14" s="63">
        <v>7103656</v>
      </c>
      <c r="N14" s="63">
        <v>8167427</v>
      </c>
      <c r="O14" s="63">
        <v>8106985</v>
      </c>
      <c r="P14" s="63">
        <v>8225701</v>
      </c>
      <c r="Q14" s="63">
        <v>7392282</v>
      </c>
      <c r="R14" s="63">
        <v>7384113</v>
      </c>
      <c r="S14" s="63">
        <v>8389662</v>
      </c>
      <c r="T14" s="65">
        <v>8100817</v>
      </c>
      <c r="U14" s="63">
        <v>9046935</v>
      </c>
      <c r="V14" s="63">
        <v>9102214</v>
      </c>
      <c r="W14" s="63">
        <v>8069459</v>
      </c>
      <c r="X14" s="236">
        <v>7585377</v>
      </c>
      <c r="Y14" s="248">
        <f>Y15</f>
        <v>6490688</v>
      </c>
      <c r="Z14" s="75">
        <f>Z15</f>
        <v>7593877</v>
      </c>
      <c r="AA14" s="282">
        <v>8881487</v>
      </c>
    </row>
    <row r="15" spans="1:30" s="31" customFormat="1" x14ac:dyDescent="0.25">
      <c r="A15" s="64" t="s">
        <v>144</v>
      </c>
      <c r="B15" s="64"/>
      <c r="C15" s="65">
        <v>8252145</v>
      </c>
      <c r="D15" s="65">
        <v>7818587</v>
      </c>
      <c r="E15" s="65">
        <v>8551170</v>
      </c>
      <c r="F15" s="65">
        <v>7515653</v>
      </c>
      <c r="G15" s="65">
        <v>8430587</v>
      </c>
      <c r="H15" s="65">
        <v>7148075</v>
      </c>
      <c r="I15" s="65">
        <v>8557482</v>
      </c>
      <c r="J15" s="65">
        <v>8648331</v>
      </c>
      <c r="K15" s="65">
        <v>9528907</v>
      </c>
      <c r="L15" s="65">
        <v>8199082</v>
      </c>
      <c r="M15" s="65">
        <v>7103656</v>
      </c>
      <c r="N15" s="65">
        <v>8167427</v>
      </c>
      <c r="O15" s="65">
        <v>8106985</v>
      </c>
      <c r="P15" s="65">
        <v>8225701</v>
      </c>
      <c r="Q15" s="63">
        <v>7392282</v>
      </c>
      <c r="R15" s="63">
        <v>7384113</v>
      </c>
      <c r="S15" s="63">
        <v>8389662</v>
      </c>
      <c r="T15" s="65">
        <v>8100817</v>
      </c>
      <c r="U15" s="65">
        <v>9046935</v>
      </c>
      <c r="V15" s="65">
        <v>9102214</v>
      </c>
      <c r="W15" s="65">
        <v>8069459</v>
      </c>
      <c r="X15" s="237">
        <v>7585377</v>
      </c>
      <c r="Y15" s="237">
        <v>6490688</v>
      </c>
      <c r="Z15" s="282">
        <v>7593877</v>
      </c>
      <c r="AA15" s="282">
        <v>8881487</v>
      </c>
    </row>
    <row r="16" spans="1:30" s="31" customFormat="1" x14ac:dyDescent="0.25">
      <c r="A16" s="66" t="s">
        <v>143</v>
      </c>
      <c r="B16" s="66" t="str">
        <f>B7</f>
        <v>Buses</v>
      </c>
      <c r="C16" s="67">
        <v>179480</v>
      </c>
      <c r="D16" s="67">
        <v>167511</v>
      </c>
      <c r="E16" s="67">
        <v>181922</v>
      </c>
      <c r="F16" s="67">
        <v>158121</v>
      </c>
      <c r="G16" s="67">
        <v>184795</v>
      </c>
      <c r="H16" s="67">
        <v>145349</v>
      </c>
      <c r="I16" s="67">
        <v>176842</v>
      </c>
      <c r="J16" s="67">
        <v>186287</v>
      </c>
      <c r="K16" s="67">
        <v>199703</v>
      </c>
      <c r="L16" s="67">
        <v>170605</v>
      </c>
      <c r="M16" s="67">
        <v>146802</v>
      </c>
      <c r="N16" s="67">
        <v>175403</v>
      </c>
      <c r="O16" s="67">
        <v>167751</v>
      </c>
      <c r="P16" s="67">
        <v>157094</v>
      </c>
      <c r="Q16" s="88">
        <v>119584</v>
      </c>
      <c r="R16" s="88">
        <v>135247</v>
      </c>
      <c r="S16" s="88">
        <v>147715</v>
      </c>
      <c r="T16" s="89">
        <v>146144</v>
      </c>
      <c r="U16" s="67">
        <v>170391</v>
      </c>
      <c r="V16" s="67">
        <v>170953</v>
      </c>
      <c r="W16" s="67">
        <v>164443</v>
      </c>
      <c r="X16" s="238">
        <v>146550</v>
      </c>
      <c r="Y16" s="238">
        <v>134251</v>
      </c>
      <c r="Z16" s="283">
        <v>151014</v>
      </c>
      <c r="AA16" s="285">
        <v>175006</v>
      </c>
    </row>
    <row r="17" spans="1:27" s="31" customFormat="1" x14ac:dyDescent="0.25">
      <c r="A17" s="66" t="s">
        <v>142</v>
      </c>
      <c r="B17" s="66" t="str">
        <f t="shared" ref="B17:B20" si="0">B8</f>
        <v>Goods vehicles</v>
      </c>
      <c r="C17" s="67">
        <v>1920245</v>
      </c>
      <c r="D17" s="67">
        <v>1854353</v>
      </c>
      <c r="E17" s="67">
        <v>2010078</v>
      </c>
      <c r="F17" s="67">
        <v>1777863</v>
      </c>
      <c r="G17" s="67">
        <v>1983410</v>
      </c>
      <c r="H17" s="67">
        <v>1659588</v>
      </c>
      <c r="I17" s="67">
        <v>1944385</v>
      </c>
      <c r="J17" s="67">
        <v>2062799</v>
      </c>
      <c r="K17" s="67">
        <v>2283730</v>
      </c>
      <c r="L17" s="67">
        <v>1983110</v>
      </c>
      <c r="M17" s="67">
        <v>1625852</v>
      </c>
      <c r="N17" s="67">
        <v>1955185</v>
      </c>
      <c r="O17" s="67">
        <v>1980952</v>
      </c>
      <c r="P17" s="67">
        <v>2112541</v>
      </c>
      <c r="Q17" s="88">
        <v>1931601</v>
      </c>
      <c r="R17" s="88">
        <v>1859320</v>
      </c>
      <c r="S17" s="88">
        <v>2049998</v>
      </c>
      <c r="T17" s="89">
        <v>1888574</v>
      </c>
      <c r="U17" s="67">
        <v>2187623</v>
      </c>
      <c r="V17" s="67">
        <v>2201316</v>
      </c>
      <c r="W17" s="67">
        <v>2107196</v>
      </c>
      <c r="X17" s="238">
        <v>1842535</v>
      </c>
      <c r="Y17" s="238">
        <v>1628522</v>
      </c>
      <c r="Z17" s="283">
        <v>1891625</v>
      </c>
      <c r="AA17" s="285">
        <v>2259540</v>
      </c>
    </row>
    <row r="18" spans="1:27" s="31" customFormat="1" x14ac:dyDescent="0.25">
      <c r="A18" s="68" t="s">
        <v>141</v>
      </c>
      <c r="B18" s="66" t="str">
        <f t="shared" si="0"/>
        <v>Light Goods Vehicles (LGVs)</v>
      </c>
      <c r="C18" s="67">
        <v>1606926</v>
      </c>
      <c r="D18" s="67">
        <v>1554237</v>
      </c>
      <c r="E18" s="67">
        <v>1683009</v>
      </c>
      <c r="F18" s="67">
        <v>1478921</v>
      </c>
      <c r="G18" s="67">
        <v>1644526</v>
      </c>
      <c r="H18" s="67">
        <v>1375015</v>
      </c>
      <c r="I18" s="67">
        <v>1615582</v>
      </c>
      <c r="J18" s="67">
        <v>1720859</v>
      </c>
      <c r="K18" s="67">
        <v>1899567</v>
      </c>
      <c r="L18" s="67">
        <v>1655361</v>
      </c>
      <c r="M18" s="67">
        <v>1353706</v>
      </c>
      <c r="N18" s="67">
        <v>1633293</v>
      </c>
      <c r="O18" s="67">
        <v>1666992</v>
      </c>
      <c r="P18" s="67">
        <v>1762348</v>
      </c>
      <c r="Q18" s="88">
        <v>1610324</v>
      </c>
      <c r="R18" s="88">
        <v>1552944</v>
      </c>
      <c r="S18" s="88">
        <v>1717736</v>
      </c>
      <c r="T18" s="89">
        <v>1581006</v>
      </c>
      <c r="U18" s="67">
        <v>1842288</v>
      </c>
      <c r="V18" s="67">
        <v>1849740</v>
      </c>
      <c r="W18" s="67">
        <v>1775671</v>
      </c>
      <c r="X18" s="238">
        <v>1547206</v>
      </c>
      <c r="Y18" s="238">
        <v>1381326</v>
      </c>
      <c r="Z18" s="284">
        <v>1604185</v>
      </c>
      <c r="AA18" s="284">
        <v>1892284</v>
      </c>
    </row>
    <row r="19" spans="1:27" s="31" customFormat="1" x14ac:dyDescent="0.25">
      <c r="A19" s="68" t="s">
        <v>140</v>
      </c>
      <c r="B19" s="66" t="str">
        <f t="shared" si="0"/>
        <v>Heavy Goods Vehicles (HGVs)</v>
      </c>
      <c r="C19" s="67">
        <v>313319</v>
      </c>
      <c r="D19" s="67">
        <v>300116</v>
      </c>
      <c r="E19" s="67">
        <v>327069</v>
      </c>
      <c r="F19" s="67">
        <v>298942</v>
      </c>
      <c r="G19" s="67">
        <v>338884</v>
      </c>
      <c r="H19" s="67">
        <v>284573</v>
      </c>
      <c r="I19" s="67">
        <v>328803</v>
      </c>
      <c r="J19" s="67">
        <v>341940</v>
      </c>
      <c r="K19" s="67">
        <v>384163</v>
      </c>
      <c r="L19" s="67">
        <v>327749</v>
      </c>
      <c r="M19" s="67">
        <v>272146</v>
      </c>
      <c r="N19" s="67">
        <v>321892</v>
      </c>
      <c r="O19" s="67">
        <v>313960</v>
      </c>
      <c r="P19" s="67">
        <v>350193</v>
      </c>
      <c r="Q19" s="88">
        <v>321277</v>
      </c>
      <c r="R19" s="88">
        <v>306376</v>
      </c>
      <c r="S19" s="88">
        <v>332262</v>
      </c>
      <c r="T19" s="89">
        <v>307568</v>
      </c>
      <c r="U19" s="67">
        <v>345335</v>
      </c>
      <c r="V19" s="67">
        <v>351576</v>
      </c>
      <c r="W19" s="67">
        <v>331525</v>
      </c>
      <c r="X19" s="238">
        <v>295329</v>
      </c>
      <c r="Y19" s="238">
        <v>247196</v>
      </c>
      <c r="Z19" s="284">
        <v>287440</v>
      </c>
      <c r="AA19" s="284">
        <v>367256</v>
      </c>
    </row>
    <row r="20" spans="1:27" s="31" customFormat="1" x14ac:dyDescent="0.25">
      <c r="A20" s="66" t="s">
        <v>139</v>
      </c>
      <c r="B20" s="66" t="str">
        <f t="shared" si="0"/>
        <v>Passenger cars</v>
      </c>
      <c r="C20" s="67">
        <v>6152420</v>
      </c>
      <c r="D20" s="67">
        <v>5796723</v>
      </c>
      <c r="E20" s="67">
        <v>6359170</v>
      </c>
      <c r="F20" s="67">
        <v>5579669</v>
      </c>
      <c r="G20" s="67">
        <v>6262382</v>
      </c>
      <c r="H20" s="67">
        <v>5343138</v>
      </c>
      <c r="I20" s="67">
        <v>6436255</v>
      </c>
      <c r="J20" s="67">
        <v>6399245</v>
      </c>
      <c r="K20" s="67">
        <v>7045474</v>
      </c>
      <c r="L20" s="67">
        <v>6045367</v>
      </c>
      <c r="M20" s="67">
        <v>5331002</v>
      </c>
      <c r="N20" s="67">
        <v>6036839</v>
      </c>
      <c r="O20" s="67">
        <v>5958282</v>
      </c>
      <c r="P20" s="67">
        <v>5956066</v>
      </c>
      <c r="Q20" s="88">
        <v>5341097</v>
      </c>
      <c r="R20" s="88">
        <v>5389546</v>
      </c>
      <c r="S20" s="88">
        <v>6191949</v>
      </c>
      <c r="T20" s="89">
        <v>6066099</v>
      </c>
      <c r="U20" s="67">
        <v>6688921</v>
      </c>
      <c r="V20" s="67">
        <v>6729945</v>
      </c>
      <c r="W20" s="67">
        <v>5797820</v>
      </c>
      <c r="X20" s="238">
        <v>5596292</v>
      </c>
      <c r="Y20" s="238">
        <v>4727915</v>
      </c>
      <c r="Z20" s="283">
        <v>5551238</v>
      </c>
      <c r="AA20" s="285">
        <v>6446941</v>
      </c>
    </row>
    <row r="21" spans="1:27" s="245" customFormat="1" ht="12.75" x14ac:dyDescent="0.2">
      <c r="A21" s="234" t="s">
        <v>138</v>
      </c>
      <c r="B21" s="234"/>
      <c r="C21" s="70">
        <v>22</v>
      </c>
      <c r="D21" s="70">
        <v>20</v>
      </c>
      <c r="E21" s="70">
        <v>21</v>
      </c>
      <c r="F21" s="70">
        <v>18</v>
      </c>
      <c r="G21" s="70">
        <v>20</v>
      </c>
      <c r="H21" s="70">
        <v>17</v>
      </c>
      <c r="I21" s="70">
        <v>22</v>
      </c>
      <c r="J21" s="70">
        <v>21</v>
      </c>
      <c r="K21" s="70">
        <v>23</v>
      </c>
      <c r="L21" s="70">
        <v>20</v>
      </c>
      <c r="M21" s="70">
        <v>18</v>
      </c>
      <c r="N21" s="70">
        <v>21</v>
      </c>
      <c r="O21" s="70">
        <v>20</v>
      </c>
      <c r="P21" s="70">
        <v>22</v>
      </c>
      <c r="Q21" s="70">
        <v>20</v>
      </c>
      <c r="R21" s="70">
        <v>19</v>
      </c>
      <c r="S21" s="70">
        <v>21</v>
      </c>
      <c r="T21" s="70">
        <v>21</v>
      </c>
      <c r="U21" s="70">
        <v>22</v>
      </c>
      <c r="V21" s="70">
        <v>22</v>
      </c>
      <c r="W21" s="235">
        <v>21</v>
      </c>
      <c r="X21" s="70">
        <v>20</v>
      </c>
      <c r="Y21" s="70">
        <v>18</v>
      </c>
      <c r="Z21" s="70">
        <v>20</v>
      </c>
      <c r="AA21" s="70">
        <v>23</v>
      </c>
    </row>
    <row r="22" spans="1:27" s="31" customFormat="1" ht="12.75" x14ac:dyDescent="0.2">
      <c r="A22" s="71" t="s">
        <v>137</v>
      </c>
      <c r="B22" s="72" t="s">
        <v>136</v>
      </c>
      <c r="C22" s="73">
        <f t="shared" ref="C22:W22" si="1">C6/C12</f>
        <v>586083.72727272729</v>
      </c>
      <c r="D22" s="73">
        <f t="shared" si="1"/>
        <v>607068</v>
      </c>
      <c r="E22" s="73">
        <f t="shared" si="1"/>
        <v>624962.42857142852</v>
      </c>
      <c r="F22" s="73">
        <f t="shared" si="1"/>
        <v>639791</v>
      </c>
      <c r="G22" s="73">
        <f t="shared" si="1"/>
        <v>639720.25</v>
      </c>
      <c r="H22" s="73">
        <f t="shared" si="1"/>
        <v>620370.29411764711</v>
      </c>
      <c r="I22" s="73">
        <f t="shared" si="1"/>
        <v>560327.09090909094</v>
      </c>
      <c r="J22" s="73">
        <f t="shared" si="1"/>
        <v>614863</v>
      </c>
      <c r="K22" s="73">
        <f t="shared" si="1"/>
        <v>638243.65217391308</v>
      </c>
      <c r="L22" s="73">
        <f t="shared" si="1"/>
        <v>639731.30000000005</v>
      </c>
      <c r="M22" s="73">
        <f t="shared" si="1"/>
        <v>615516.27777777775</v>
      </c>
      <c r="N22" s="73">
        <f t="shared" si="1"/>
        <v>600544</v>
      </c>
      <c r="O22" s="73">
        <f t="shared" si="1"/>
        <v>627595.15</v>
      </c>
      <c r="P22" s="73">
        <f t="shared" si="1"/>
        <v>578181.40909090906</v>
      </c>
      <c r="Q22" s="73">
        <f t="shared" si="1"/>
        <v>571970.66666666663</v>
      </c>
      <c r="R22" s="73">
        <f t="shared" si="1"/>
        <v>583976.5555555555</v>
      </c>
      <c r="S22" s="73">
        <f t="shared" si="1"/>
        <v>601579.65</v>
      </c>
      <c r="T22" s="73">
        <f t="shared" si="1"/>
        <v>574474.47619047621</v>
      </c>
      <c r="U22" s="73">
        <f t="shared" si="1"/>
        <v>614627.72727272729</v>
      </c>
      <c r="V22" s="73">
        <f t="shared" si="1"/>
        <v>628088</v>
      </c>
      <c r="W22" s="73">
        <f t="shared" si="1"/>
        <v>583647.38095238095</v>
      </c>
      <c r="X22" s="73">
        <f t="shared" ref="X22" si="2">X6/X12</f>
        <v>569092.65</v>
      </c>
      <c r="Y22" s="73">
        <f>Y6/Y12</f>
        <v>543825.27777777775</v>
      </c>
      <c r="Z22" s="73">
        <f>Z6/Z12</f>
        <v>553119.75</v>
      </c>
      <c r="AA22" s="73">
        <f>AA6/AA12</f>
        <v>579092.39130434778</v>
      </c>
    </row>
    <row r="23" spans="1:27" s="31" customFormat="1" ht="12.75" x14ac:dyDescent="0.2">
      <c r="A23" s="71" t="s">
        <v>133</v>
      </c>
      <c r="B23" s="72" t="s">
        <v>233</v>
      </c>
      <c r="C23" s="73"/>
      <c r="D23" s="73"/>
      <c r="E23" s="73"/>
      <c r="F23" s="73"/>
      <c r="G23" s="73"/>
      <c r="H23" s="73"/>
      <c r="I23" s="73"/>
      <c r="J23" s="73"/>
      <c r="K23" s="73"/>
      <c r="L23" s="73"/>
      <c r="M23" s="73"/>
      <c r="N23" s="73">
        <f t="shared" ref="N23:X23" si="3">100*((N22/C22)-1)</f>
        <v>2.4672708103604668</v>
      </c>
      <c r="O23" s="73">
        <f t="shared" si="3"/>
        <v>3.3813592546469318</v>
      </c>
      <c r="P23" s="73">
        <f t="shared" si="3"/>
        <v>-7.4854130971447219</v>
      </c>
      <c r="Q23" s="73">
        <f t="shared" si="3"/>
        <v>-10.600388772791957</v>
      </c>
      <c r="R23" s="73">
        <f t="shared" si="3"/>
        <v>-8.7137611236230974</v>
      </c>
      <c r="S23" s="73">
        <f t="shared" si="3"/>
        <v>-3.0289400211164219</v>
      </c>
      <c r="T23" s="73">
        <f t="shared" si="3"/>
        <v>2.5248440617840151</v>
      </c>
      <c r="U23" s="73">
        <f t="shared" si="3"/>
        <v>-3.826425191835181E-2</v>
      </c>
      <c r="V23" s="73">
        <f t="shared" si="3"/>
        <v>-1.5911873372061014</v>
      </c>
      <c r="W23" s="73">
        <f t="shared" si="3"/>
        <v>-8.7667930344535456</v>
      </c>
      <c r="X23" s="73">
        <f t="shared" si="3"/>
        <v>-7.5422258441942063</v>
      </c>
      <c r="Y23" s="73">
        <f>100*((Y22/N22)-1)</f>
        <v>-9.444557305080437</v>
      </c>
      <c r="Z23" s="73">
        <f>100*((Z22/O22)-1)</f>
        <v>-11.866790238898439</v>
      </c>
      <c r="AA23" s="73">
        <f>100*((AA22/P22)-1)</f>
        <v>0.15755992827080068</v>
      </c>
    </row>
    <row r="24" spans="1:27" s="31" customFormat="1" ht="12.75" x14ac:dyDescent="0.2">
      <c r="A24" s="71" t="s">
        <v>135</v>
      </c>
      <c r="B24" s="72" t="s">
        <v>134</v>
      </c>
      <c r="C24" s="73">
        <f t="shared" ref="C24:W24" si="4">C15/C21</f>
        <v>375097.5</v>
      </c>
      <c r="D24" s="73">
        <f t="shared" si="4"/>
        <v>390929.35</v>
      </c>
      <c r="E24" s="73">
        <f t="shared" si="4"/>
        <v>407198.57142857142</v>
      </c>
      <c r="F24" s="73">
        <f t="shared" si="4"/>
        <v>417536.27777777775</v>
      </c>
      <c r="G24" s="73">
        <f t="shared" si="4"/>
        <v>421529.35</v>
      </c>
      <c r="H24" s="73">
        <f t="shared" si="4"/>
        <v>420475</v>
      </c>
      <c r="I24" s="73">
        <f t="shared" si="4"/>
        <v>388976.45454545453</v>
      </c>
      <c r="J24" s="73">
        <f t="shared" si="4"/>
        <v>411825.28571428574</v>
      </c>
      <c r="K24" s="73">
        <f t="shared" si="4"/>
        <v>414300.30434782611</v>
      </c>
      <c r="L24" s="73">
        <f t="shared" si="4"/>
        <v>409954.1</v>
      </c>
      <c r="M24" s="73">
        <f t="shared" si="4"/>
        <v>394647.55555555556</v>
      </c>
      <c r="N24" s="73">
        <f t="shared" si="4"/>
        <v>388925.09523809527</v>
      </c>
      <c r="O24" s="73">
        <f t="shared" si="4"/>
        <v>405349.25</v>
      </c>
      <c r="P24" s="73">
        <f t="shared" si="4"/>
        <v>373895.5</v>
      </c>
      <c r="Q24" s="73">
        <f t="shared" si="4"/>
        <v>369614.1</v>
      </c>
      <c r="R24" s="73">
        <f t="shared" si="4"/>
        <v>388637.5263157895</v>
      </c>
      <c r="S24" s="73">
        <f t="shared" si="4"/>
        <v>399507.71428571426</v>
      </c>
      <c r="T24" s="73">
        <f t="shared" si="4"/>
        <v>385753.19047619047</v>
      </c>
      <c r="U24" s="73">
        <f t="shared" si="4"/>
        <v>411224.31818181818</v>
      </c>
      <c r="V24" s="73">
        <f t="shared" si="4"/>
        <v>413737</v>
      </c>
      <c r="W24" s="73">
        <f t="shared" si="4"/>
        <v>384259.95238095237</v>
      </c>
      <c r="X24" s="73">
        <f t="shared" ref="X24" si="5">X15/X21</f>
        <v>379268.85</v>
      </c>
      <c r="Y24" s="73">
        <f>Y15/Y21</f>
        <v>360593.77777777775</v>
      </c>
      <c r="Z24" s="73">
        <f>Z15/Z21</f>
        <v>379693.85</v>
      </c>
      <c r="AA24" s="73">
        <f>AA15/AA21</f>
        <v>386151.60869565216</v>
      </c>
    </row>
    <row r="25" spans="1:27" s="31" customFormat="1" ht="12.75" x14ac:dyDescent="0.2">
      <c r="A25" s="71" t="s">
        <v>133</v>
      </c>
      <c r="B25" s="72" t="s">
        <v>233</v>
      </c>
      <c r="C25" s="73"/>
      <c r="D25" s="73"/>
      <c r="E25" s="73"/>
      <c r="F25" s="73"/>
      <c r="G25" s="73"/>
      <c r="H25" s="73"/>
      <c r="I25" s="73"/>
      <c r="J25" s="73"/>
      <c r="K25" s="73"/>
      <c r="L25" s="73"/>
      <c r="M25" s="73"/>
      <c r="N25" s="73">
        <f t="shared" ref="N25:X25" si="6">100*((N24/C24)-1)</f>
        <v>3.6864002660895512</v>
      </c>
      <c r="O25" s="73">
        <f t="shared" si="6"/>
        <v>3.6886204630069308</v>
      </c>
      <c r="P25" s="73">
        <f t="shared" si="6"/>
        <v>-8.1785825799276619</v>
      </c>
      <c r="Q25" s="73">
        <f t="shared" si="6"/>
        <v>-11.477368633171325</v>
      </c>
      <c r="R25" s="73">
        <f t="shared" si="6"/>
        <v>-7.8029735495785735</v>
      </c>
      <c r="S25" s="73">
        <f t="shared" si="6"/>
        <v>-4.9865713096583058</v>
      </c>
      <c r="T25" s="73">
        <f t="shared" si="6"/>
        <v>-0.82865274532636368</v>
      </c>
      <c r="U25" s="73">
        <f t="shared" si="6"/>
        <v>-0.14592778863133926</v>
      </c>
      <c r="V25" s="73">
        <f t="shared" si="6"/>
        <v>-0.13596522665191291</v>
      </c>
      <c r="W25" s="73">
        <f t="shared" si="6"/>
        <v>-6.2675669347001524</v>
      </c>
      <c r="X25" s="73">
        <f t="shared" si="6"/>
        <v>-3.8968201725984586</v>
      </c>
      <c r="Y25" s="73">
        <f>100*((Y24/N24)-1)</f>
        <v>-7.2845177149017388</v>
      </c>
      <c r="Z25" s="73">
        <f>100*((Z24/O24)-1)</f>
        <v>-6.3292087008918863</v>
      </c>
      <c r="AA25" s="73">
        <f>100*((AA24/P24)-1)</f>
        <v>3.2779503084825024</v>
      </c>
    </row>
    <row r="26" spans="1:27" s="31" customFormat="1" x14ac:dyDescent="0.25">
      <c r="A26" s="71"/>
      <c r="B26" s="71"/>
      <c r="C26" s="67"/>
      <c r="D26" s="67"/>
      <c r="E26" s="67"/>
      <c r="F26" s="67"/>
      <c r="G26" s="67"/>
      <c r="H26" s="67"/>
      <c r="I26" s="67"/>
      <c r="J26" s="67"/>
      <c r="K26" s="67"/>
      <c r="L26" s="67"/>
      <c r="M26" s="67"/>
      <c r="N26" s="67"/>
      <c r="O26" s="67"/>
      <c r="P26" s="67"/>
      <c r="Q26" s="51"/>
      <c r="R26" s="51"/>
      <c r="S26" s="51"/>
      <c r="T26" s="51"/>
      <c r="U26" s="51"/>
      <c r="V26" s="51"/>
      <c r="W26" s="90"/>
      <c r="AA26" s="238"/>
    </row>
    <row r="27" spans="1:27" s="31" customFormat="1" x14ac:dyDescent="0.25">
      <c r="A27" s="71" t="s">
        <v>188</v>
      </c>
      <c r="C27" s="74"/>
      <c r="D27" s="74"/>
      <c r="E27" s="74"/>
      <c r="F27" s="74"/>
      <c r="G27" s="74"/>
      <c r="H27" s="74"/>
      <c r="I27" s="74"/>
      <c r="J27" s="74"/>
      <c r="K27" s="74"/>
      <c r="L27" s="74"/>
      <c r="M27" s="74"/>
      <c r="N27" s="74"/>
      <c r="O27" s="74"/>
      <c r="P27" s="74"/>
      <c r="Q27" s="74"/>
      <c r="R27" s="74"/>
      <c r="S27" s="74"/>
      <c r="T27" s="74"/>
      <c r="U27" s="74"/>
      <c r="V27" s="74"/>
      <c r="W27" s="74"/>
      <c r="AA27" s="238"/>
    </row>
    <row r="28" spans="1:27" s="31" customFormat="1" x14ac:dyDescent="0.25">
      <c r="A28" s="71"/>
      <c r="C28" s="74"/>
      <c r="D28" s="74"/>
      <c r="E28" s="74"/>
      <c r="F28" s="74"/>
      <c r="G28" s="74"/>
      <c r="H28" s="74"/>
      <c r="I28" s="74"/>
      <c r="J28" s="74"/>
      <c r="K28" s="74"/>
      <c r="L28" s="74"/>
      <c r="M28" s="74"/>
      <c r="N28" s="74"/>
      <c r="O28" s="74"/>
      <c r="P28" s="74"/>
      <c r="Q28" s="74"/>
      <c r="R28" s="74"/>
      <c r="S28" s="74"/>
      <c r="T28" s="74"/>
      <c r="U28" s="74"/>
      <c r="V28" s="74"/>
      <c r="W28" s="74"/>
      <c r="AA28" s="238"/>
    </row>
    <row r="29" spans="1:27" s="31" customFormat="1" x14ac:dyDescent="0.25">
      <c r="A29" s="29" t="s">
        <v>132</v>
      </c>
      <c r="B29" s="29"/>
      <c r="C29" s="47"/>
      <c r="D29" s="47"/>
      <c r="E29" s="47"/>
      <c r="F29" s="47"/>
      <c r="G29" s="47"/>
      <c r="H29" s="47"/>
      <c r="I29" s="47"/>
      <c r="J29" s="47"/>
      <c r="K29" s="47"/>
      <c r="L29" s="47"/>
      <c r="M29" s="47"/>
      <c r="N29" s="47"/>
      <c r="O29" s="47"/>
      <c r="P29" s="47"/>
      <c r="Q29" s="47"/>
      <c r="R29" s="47"/>
      <c r="S29" s="47"/>
      <c r="T29" s="47"/>
      <c r="U29" s="47"/>
      <c r="V29" s="47"/>
      <c r="W29" s="47"/>
      <c r="AA29" s="238"/>
    </row>
    <row r="30" spans="1:27" s="29" customFormat="1" ht="12.75" x14ac:dyDescent="0.2">
      <c r="C30" s="45" t="str">
        <f t="shared" ref="C30:W30" si="7">C4</f>
        <v>2019-01</v>
      </c>
      <c r="D30" s="45" t="str">
        <f t="shared" si="7"/>
        <v>2019-02</v>
      </c>
      <c r="E30" s="45" t="str">
        <f t="shared" si="7"/>
        <v>2019-03</v>
      </c>
      <c r="F30" s="45" t="str">
        <f t="shared" si="7"/>
        <v>2019-04</v>
      </c>
      <c r="G30" s="45" t="str">
        <f t="shared" si="7"/>
        <v>2019-05</v>
      </c>
      <c r="H30" s="45" t="str">
        <f t="shared" si="7"/>
        <v>2019-06</v>
      </c>
      <c r="I30" s="45" t="str">
        <f t="shared" si="7"/>
        <v>2019-08</v>
      </c>
      <c r="J30" s="45" t="str">
        <f t="shared" si="7"/>
        <v>2019-09</v>
      </c>
      <c r="K30" s="45" t="str">
        <f t="shared" si="7"/>
        <v>2019-10</v>
      </c>
      <c r="L30" s="45" t="str">
        <f t="shared" si="7"/>
        <v>2019-11</v>
      </c>
      <c r="M30" s="45" t="str">
        <f t="shared" si="7"/>
        <v>2019-12</v>
      </c>
      <c r="N30" s="45" t="str">
        <f t="shared" si="7"/>
        <v>2020-01</v>
      </c>
      <c r="O30" s="45" t="str">
        <f t="shared" si="7"/>
        <v>2020-02</v>
      </c>
      <c r="P30" s="45" t="str">
        <f t="shared" si="7"/>
        <v>2020-03</v>
      </c>
      <c r="Q30" s="45" t="str">
        <f t="shared" si="7"/>
        <v>2020-04</v>
      </c>
      <c r="R30" s="45" t="str">
        <f t="shared" si="7"/>
        <v>2020-05</v>
      </c>
      <c r="S30" s="45" t="str">
        <f t="shared" si="7"/>
        <v>2020-06</v>
      </c>
      <c r="T30" s="45" t="str">
        <f t="shared" si="7"/>
        <v>2020-08</v>
      </c>
      <c r="U30" s="45" t="str">
        <f t="shared" si="7"/>
        <v>2020-09</v>
      </c>
      <c r="V30" s="45" t="str">
        <f t="shared" si="7"/>
        <v>2020-10</v>
      </c>
      <c r="W30" s="45" t="str">
        <f t="shared" si="7"/>
        <v>2020-11</v>
      </c>
      <c r="X30" s="45" t="str">
        <f t="shared" ref="X30:Y30" si="8">X4</f>
        <v>2020-12</v>
      </c>
      <c r="Y30" s="45" t="str">
        <f t="shared" si="8"/>
        <v>2021-01</v>
      </c>
      <c r="Z30" s="45" t="str">
        <f t="shared" ref="Z30:AA30" si="9">Z4</f>
        <v>2021-02</v>
      </c>
      <c r="AA30" s="45" t="str">
        <f t="shared" si="9"/>
        <v>2021-03</v>
      </c>
    </row>
    <row r="31" spans="1:27" s="31" customFormat="1" ht="12.75" x14ac:dyDescent="0.2">
      <c r="A31" s="31" t="s">
        <v>117</v>
      </c>
      <c r="B31" s="44" t="s">
        <v>116</v>
      </c>
      <c r="C31" s="51">
        <f t="shared" ref="C31:M31" si="10">C16</f>
        <v>179480</v>
      </c>
      <c r="D31" s="51">
        <f t="shared" si="10"/>
        <v>167511</v>
      </c>
      <c r="E31" s="51">
        <f t="shared" si="10"/>
        <v>181922</v>
      </c>
      <c r="F31" s="51">
        <f t="shared" si="10"/>
        <v>158121</v>
      </c>
      <c r="G31" s="51">
        <f t="shared" si="10"/>
        <v>184795</v>
      </c>
      <c r="H31" s="51">
        <f t="shared" si="10"/>
        <v>145349</v>
      </c>
      <c r="I31" s="51">
        <f t="shared" si="10"/>
        <v>176842</v>
      </c>
      <c r="J31" s="51">
        <f t="shared" si="10"/>
        <v>186287</v>
      </c>
      <c r="K31" s="51">
        <f t="shared" si="10"/>
        <v>199703</v>
      </c>
      <c r="L31" s="51">
        <f t="shared" si="10"/>
        <v>170605</v>
      </c>
      <c r="M31" s="51">
        <f t="shared" si="10"/>
        <v>146802</v>
      </c>
      <c r="N31" s="51">
        <f t="shared" ref="N31:W31" si="11">N16/N$21*C$21</f>
        <v>183755.52380952379</v>
      </c>
      <c r="O31" s="51">
        <f t="shared" si="11"/>
        <v>167751</v>
      </c>
      <c r="P31" s="51">
        <f t="shared" si="11"/>
        <v>149953.36363636365</v>
      </c>
      <c r="Q31" s="51">
        <f t="shared" si="11"/>
        <v>107625.59999999999</v>
      </c>
      <c r="R31" s="51">
        <f t="shared" si="11"/>
        <v>142365.26315789472</v>
      </c>
      <c r="S31" s="51">
        <f t="shared" si="11"/>
        <v>119578.80952380953</v>
      </c>
      <c r="T31" s="51">
        <f t="shared" si="11"/>
        <v>153103.23809523811</v>
      </c>
      <c r="U31" s="51">
        <f t="shared" si="11"/>
        <v>162645.95454545456</v>
      </c>
      <c r="V31" s="51">
        <f t="shared" si="11"/>
        <v>178723.59090909091</v>
      </c>
      <c r="W31" s="51">
        <f t="shared" si="11"/>
        <v>156612.38095238095</v>
      </c>
      <c r="X31" s="51">
        <f>X16/X$21*M$21</f>
        <v>131895</v>
      </c>
      <c r="Y31" s="51">
        <f>Y16/Y$21*C$21</f>
        <v>164084.55555555556</v>
      </c>
      <c r="Z31" s="51">
        <f>Z16/Z$21*D$21</f>
        <v>151014</v>
      </c>
      <c r="AA31" s="51">
        <f>AA16/AA$21*E$21</f>
        <v>159788.08695652173</v>
      </c>
    </row>
    <row r="32" spans="1:27" s="31" customFormat="1" ht="12.75" x14ac:dyDescent="0.2">
      <c r="A32" s="31" t="s">
        <v>115</v>
      </c>
      <c r="B32" s="44" t="s">
        <v>114</v>
      </c>
      <c r="C32" s="51">
        <f t="shared" ref="C32:M32" si="12">C18</f>
        <v>1606926</v>
      </c>
      <c r="D32" s="51">
        <f t="shared" si="12"/>
        <v>1554237</v>
      </c>
      <c r="E32" s="51">
        <f t="shared" si="12"/>
        <v>1683009</v>
      </c>
      <c r="F32" s="51">
        <f t="shared" si="12"/>
        <v>1478921</v>
      </c>
      <c r="G32" s="51">
        <f t="shared" si="12"/>
        <v>1644526</v>
      </c>
      <c r="H32" s="51">
        <f t="shared" si="12"/>
        <v>1375015</v>
      </c>
      <c r="I32" s="51">
        <f t="shared" si="12"/>
        <v>1615582</v>
      </c>
      <c r="J32" s="51">
        <f t="shared" si="12"/>
        <v>1720859</v>
      </c>
      <c r="K32" s="51">
        <f t="shared" si="12"/>
        <v>1899567</v>
      </c>
      <c r="L32" s="51">
        <f t="shared" si="12"/>
        <v>1655361</v>
      </c>
      <c r="M32" s="51">
        <f t="shared" si="12"/>
        <v>1353706</v>
      </c>
      <c r="N32" s="51">
        <f t="shared" ref="N32:X34" si="13">N18/N$21*C$21</f>
        <v>1711068.8571428573</v>
      </c>
      <c r="O32" s="51">
        <f t="shared" si="13"/>
        <v>1666992</v>
      </c>
      <c r="P32" s="51">
        <f t="shared" si="13"/>
        <v>1682241.2727272729</v>
      </c>
      <c r="Q32" s="51">
        <f t="shared" si="13"/>
        <v>1449291.5999999999</v>
      </c>
      <c r="R32" s="51">
        <f t="shared" si="13"/>
        <v>1634677.8947368423</v>
      </c>
      <c r="S32" s="51">
        <f t="shared" si="13"/>
        <v>1390548.1904761905</v>
      </c>
      <c r="T32" s="51">
        <f t="shared" si="13"/>
        <v>1656292</v>
      </c>
      <c r="U32" s="51">
        <f t="shared" si="13"/>
        <v>1758547.6363636362</v>
      </c>
      <c r="V32" s="51">
        <f t="shared" si="13"/>
        <v>1933819.0909090911</v>
      </c>
      <c r="W32" s="51">
        <f t="shared" si="13"/>
        <v>1691115.2380952381</v>
      </c>
      <c r="X32" s="51">
        <f t="shared" si="13"/>
        <v>1392485.4000000001</v>
      </c>
      <c r="Y32" s="51">
        <f t="shared" ref="Y32:AA34" si="14">Y18/Y$21*C$21</f>
        <v>1688287.3333333333</v>
      </c>
      <c r="Z32" s="51">
        <f>Z18/Z$21*D$21</f>
        <v>1604185</v>
      </c>
      <c r="AA32" s="51">
        <f>AA18/AA$21*E$21</f>
        <v>1727737.5652173914</v>
      </c>
    </row>
    <row r="33" spans="1:28" s="31" customFormat="1" ht="12.75" x14ac:dyDescent="0.2">
      <c r="A33" s="31" t="s">
        <v>113</v>
      </c>
      <c r="B33" s="44" t="s">
        <v>112</v>
      </c>
      <c r="C33" s="51">
        <f t="shared" ref="C33:M33" si="15">C19</f>
        <v>313319</v>
      </c>
      <c r="D33" s="51">
        <f t="shared" si="15"/>
        <v>300116</v>
      </c>
      <c r="E33" s="51">
        <f t="shared" si="15"/>
        <v>327069</v>
      </c>
      <c r="F33" s="51">
        <f t="shared" si="15"/>
        <v>298942</v>
      </c>
      <c r="G33" s="51">
        <f t="shared" si="15"/>
        <v>338884</v>
      </c>
      <c r="H33" s="51">
        <f t="shared" si="15"/>
        <v>284573</v>
      </c>
      <c r="I33" s="51">
        <f t="shared" si="15"/>
        <v>328803</v>
      </c>
      <c r="J33" s="51">
        <f t="shared" si="15"/>
        <v>341940</v>
      </c>
      <c r="K33" s="51">
        <f t="shared" si="15"/>
        <v>384163</v>
      </c>
      <c r="L33" s="51">
        <f t="shared" si="15"/>
        <v>327749</v>
      </c>
      <c r="M33" s="51">
        <f t="shared" si="15"/>
        <v>272146</v>
      </c>
      <c r="N33" s="51">
        <f t="shared" si="13"/>
        <v>337220.19047619047</v>
      </c>
      <c r="O33" s="51">
        <f t="shared" si="13"/>
        <v>313960</v>
      </c>
      <c r="P33" s="51">
        <f t="shared" si="13"/>
        <v>334275.13636363635</v>
      </c>
      <c r="Q33" s="51">
        <f t="shared" si="13"/>
        <v>289149.3</v>
      </c>
      <c r="R33" s="51">
        <f t="shared" si="13"/>
        <v>322501.05263157893</v>
      </c>
      <c r="S33" s="51">
        <f t="shared" si="13"/>
        <v>268974</v>
      </c>
      <c r="T33" s="51">
        <f t="shared" si="13"/>
        <v>322214.09523809527</v>
      </c>
      <c r="U33" s="51">
        <f t="shared" si="13"/>
        <v>329637.95454545453</v>
      </c>
      <c r="V33" s="51">
        <f t="shared" si="13"/>
        <v>367556.72727272724</v>
      </c>
      <c r="W33" s="51">
        <f t="shared" si="13"/>
        <v>315738.09523809521</v>
      </c>
      <c r="X33" s="51">
        <f t="shared" si="13"/>
        <v>265796.10000000003</v>
      </c>
      <c r="Y33" s="51">
        <f t="shared" si="14"/>
        <v>302128.44444444444</v>
      </c>
      <c r="Z33" s="51">
        <f t="shared" si="14"/>
        <v>287440</v>
      </c>
      <c r="AA33" s="51">
        <f t="shared" si="14"/>
        <v>335320.69565217395</v>
      </c>
    </row>
    <row r="34" spans="1:28" s="31" customFormat="1" ht="12.75" x14ac:dyDescent="0.2">
      <c r="A34" s="31" t="s">
        <v>110</v>
      </c>
      <c r="B34" s="44" t="s">
        <v>109</v>
      </c>
      <c r="C34" s="51">
        <f t="shared" ref="C34:M34" si="16">C20</f>
        <v>6152420</v>
      </c>
      <c r="D34" s="51">
        <f t="shared" si="16"/>
        <v>5796723</v>
      </c>
      <c r="E34" s="51">
        <f t="shared" si="16"/>
        <v>6359170</v>
      </c>
      <c r="F34" s="51">
        <f t="shared" si="16"/>
        <v>5579669</v>
      </c>
      <c r="G34" s="51">
        <f t="shared" si="16"/>
        <v>6262382</v>
      </c>
      <c r="H34" s="51">
        <f t="shared" si="16"/>
        <v>5343138</v>
      </c>
      <c r="I34" s="51">
        <f t="shared" si="16"/>
        <v>6436255</v>
      </c>
      <c r="J34" s="51">
        <f t="shared" si="16"/>
        <v>6399245</v>
      </c>
      <c r="K34" s="51">
        <f t="shared" si="16"/>
        <v>7045474</v>
      </c>
      <c r="L34" s="51">
        <f t="shared" si="16"/>
        <v>6045367</v>
      </c>
      <c r="M34" s="51">
        <f t="shared" si="16"/>
        <v>5331002</v>
      </c>
      <c r="N34" s="51">
        <f t="shared" si="13"/>
        <v>6324307.5238095233</v>
      </c>
      <c r="O34" s="51">
        <f t="shared" si="13"/>
        <v>5958282</v>
      </c>
      <c r="P34" s="51">
        <f t="shared" si="13"/>
        <v>5685335.7272727266</v>
      </c>
      <c r="Q34" s="51">
        <f t="shared" si="13"/>
        <v>4806987.3</v>
      </c>
      <c r="R34" s="51">
        <f t="shared" si="13"/>
        <v>5673206.3157894742</v>
      </c>
      <c r="S34" s="51">
        <f t="shared" si="13"/>
        <v>5012530.1428571427</v>
      </c>
      <c r="T34" s="51">
        <f t="shared" si="13"/>
        <v>6354960.8571428573</v>
      </c>
      <c r="U34" s="51">
        <f t="shared" si="13"/>
        <v>6384879.1363636367</v>
      </c>
      <c r="V34" s="51">
        <f t="shared" si="13"/>
        <v>7035851.5909090899</v>
      </c>
      <c r="W34" s="51">
        <f t="shared" si="13"/>
        <v>5521733.333333334</v>
      </c>
      <c r="X34" s="51">
        <f t="shared" si="13"/>
        <v>5036662.8</v>
      </c>
      <c r="Y34" s="51">
        <f t="shared" si="14"/>
        <v>5778562.777777778</v>
      </c>
      <c r="Z34" s="51">
        <f t="shared" si="14"/>
        <v>5551238</v>
      </c>
      <c r="AA34" s="51">
        <f t="shared" si="14"/>
        <v>5886337.4347826093</v>
      </c>
    </row>
    <row r="35" spans="1:28" s="29" customFormat="1" ht="12.75" x14ac:dyDescent="0.2">
      <c r="A35" s="29" t="s">
        <v>108</v>
      </c>
      <c r="B35" s="75" t="s">
        <v>130</v>
      </c>
      <c r="C35" s="76">
        <f t="shared" ref="C35:W35" si="17">SUM(C31:C34)</f>
        <v>8252145</v>
      </c>
      <c r="D35" s="76">
        <f t="shared" si="17"/>
        <v>7818587</v>
      </c>
      <c r="E35" s="76">
        <f t="shared" si="17"/>
        <v>8551170</v>
      </c>
      <c r="F35" s="76">
        <f t="shared" si="17"/>
        <v>7515653</v>
      </c>
      <c r="G35" s="76">
        <f t="shared" si="17"/>
        <v>8430587</v>
      </c>
      <c r="H35" s="76">
        <f t="shared" si="17"/>
        <v>7148075</v>
      </c>
      <c r="I35" s="76">
        <f t="shared" si="17"/>
        <v>8557482</v>
      </c>
      <c r="J35" s="76">
        <f t="shared" si="17"/>
        <v>8648331</v>
      </c>
      <c r="K35" s="76">
        <f t="shared" si="17"/>
        <v>9528907</v>
      </c>
      <c r="L35" s="76">
        <f t="shared" si="17"/>
        <v>8199082</v>
      </c>
      <c r="M35" s="76">
        <f t="shared" si="17"/>
        <v>7103656</v>
      </c>
      <c r="N35" s="77">
        <f t="shared" si="17"/>
        <v>8556352.0952380951</v>
      </c>
      <c r="O35" s="77">
        <f t="shared" si="17"/>
        <v>8106985</v>
      </c>
      <c r="P35" s="77">
        <f t="shared" si="17"/>
        <v>7851805.5</v>
      </c>
      <c r="Q35" s="77">
        <f t="shared" si="17"/>
        <v>6653053.7999999998</v>
      </c>
      <c r="R35" s="77">
        <f t="shared" si="17"/>
        <v>7772750.5263157897</v>
      </c>
      <c r="S35" s="77">
        <f t="shared" si="17"/>
        <v>6791631.1428571427</v>
      </c>
      <c r="T35" s="77">
        <f t="shared" si="17"/>
        <v>8486570.1904761903</v>
      </c>
      <c r="U35" s="77">
        <f t="shared" si="17"/>
        <v>8635710.6818181816</v>
      </c>
      <c r="V35" s="77">
        <f t="shared" si="17"/>
        <v>9515951</v>
      </c>
      <c r="W35" s="77">
        <f t="shared" si="17"/>
        <v>7685199.0476190485</v>
      </c>
      <c r="X35" s="77">
        <f t="shared" ref="X35" si="18">SUM(X31:X34)</f>
        <v>6826839.2999999998</v>
      </c>
      <c r="Y35" s="77">
        <f>SUM(Y31:Y34)</f>
        <v>7933063.111111111</v>
      </c>
      <c r="Z35" s="77">
        <f>SUM(Z31:Z34)</f>
        <v>7593877</v>
      </c>
      <c r="AA35" s="77">
        <f>SUM(AA31:AA34)</f>
        <v>8109183.7826086963</v>
      </c>
    </row>
    <row r="36" spans="1:28" s="78" customFormat="1" ht="12.75" x14ac:dyDescent="0.2">
      <c r="C36" s="79"/>
      <c r="D36" s="79"/>
      <c r="E36" s="79"/>
      <c r="F36" s="79"/>
      <c r="G36" s="79"/>
      <c r="H36" s="79"/>
      <c r="I36" s="79"/>
      <c r="J36" s="79"/>
      <c r="K36" s="79"/>
      <c r="L36" s="79"/>
      <c r="M36" s="240"/>
      <c r="N36" s="79"/>
      <c r="O36" s="79"/>
      <c r="P36" s="91"/>
      <c r="Q36" s="91"/>
      <c r="R36" s="91"/>
      <c r="S36" s="91"/>
      <c r="T36" s="91"/>
      <c r="U36" s="91"/>
      <c r="V36" s="91"/>
      <c r="W36" s="91"/>
      <c r="X36" s="91"/>
      <c r="Y36" s="252"/>
      <c r="Z36" s="252"/>
      <c r="AA36" s="252"/>
    </row>
    <row r="37" spans="1:28" s="31" customFormat="1" ht="12.75" x14ac:dyDescent="0.2">
      <c r="A37" s="29" t="s">
        <v>131</v>
      </c>
      <c r="B37" s="29"/>
      <c r="C37" s="47"/>
      <c r="D37" s="47"/>
      <c r="E37" s="47"/>
      <c r="F37" s="47"/>
      <c r="G37" s="47"/>
      <c r="H37" s="47"/>
      <c r="I37" s="47"/>
      <c r="J37" s="47"/>
      <c r="K37" s="45"/>
      <c r="L37" s="47"/>
      <c r="M37" s="240"/>
      <c r="N37" s="77"/>
      <c r="O37" s="77"/>
      <c r="P37" s="77"/>
      <c r="Q37" s="77"/>
      <c r="R37" s="77"/>
      <c r="S37" s="77"/>
      <c r="T37" s="77"/>
      <c r="U37" s="77"/>
      <c r="V37" s="77"/>
      <c r="W37" s="77"/>
      <c r="X37" s="77"/>
      <c r="Y37" s="77"/>
      <c r="Z37" s="77"/>
      <c r="AA37" s="77"/>
    </row>
    <row r="38" spans="1:28" s="29" customFormat="1" ht="12.75" x14ac:dyDescent="0.2">
      <c r="C38" s="45" t="str">
        <f t="shared" ref="C38:S38" si="19">C4</f>
        <v>2019-01</v>
      </c>
      <c r="D38" s="45" t="str">
        <f t="shared" si="19"/>
        <v>2019-02</v>
      </c>
      <c r="E38" s="45" t="str">
        <f t="shared" si="19"/>
        <v>2019-03</v>
      </c>
      <c r="F38" s="45" t="str">
        <f t="shared" si="19"/>
        <v>2019-04</v>
      </c>
      <c r="G38" s="45" t="str">
        <f t="shared" si="19"/>
        <v>2019-05</v>
      </c>
      <c r="H38" s="45" t="str">
        <f t="shared" si="19"/>
        <v>2019-06</v>
      </c>
      <c r="I38" s="45" t="str">
        <f t="shared" si="19"/>
        <v>2019-08</v>
      </c>
      <c r="J38" s="45" t="str">
        <f t="shared" si="19"/>
        <v>2019-09</v>
      </c>
      <c r="K38" s="45" t="str">
        <f t="shared" si="19"/>
        <v>2019-10</v>
      </c>
      <c r="L38" s="45" t="str">
        <f t="shared" si="19"/>
        <v>2019-11</v>
      </c>
      <c r="M38" s="45" t="str">
        <f t="shared" si="19"/>
        <v>2019-12</v>
      </c>
      <c r="N38" s="45" t="str">
        <f t="shared" si="19"/>
        <v>2020-01</v>
      </c>
      <c r="O38" s="45" t="str">
        <f t="shared" si="19"/>
        <v>2020-02</v>
      </c>
      <c r="P38" s="45" t="str">
        <f t="shared" si="19"/>
        <v>2020-03</v>
      </c>
      <c r="Q38" s="45" t="str">
        <f t="shared" si="19"/>
        <v>2020-04</v>
      </c>
      <c r="R38" s="45" t="str">
        <f t="shared" si="19"/>
        <v>2020-05</v>
      </c>
      <c r="S38" s="45" t="str">
        <f t="shared" si="19"/>
        <v>2020-06</v>
      </c>
      <c r="T38" s="45" t="str">
        <f t="shared" ref="T38:Y38" si="20">T30</f>
        <v>2020-08</v>
      </c>
      <c r="U38" s="45" t="str">
        <f t="shared" si="20"/>
        <v>2020-09</v>
      </c>
      <c r="V38" s="45" t="str">
        <f t="shared" si="20"/>
        <v>2020-10</v>
      </c>
      <c r="W38" s="45" t="str">
        <f t="shared" si="20"/>
        <v>2020-11</v>
      </c>
      <c r="X38" s="45" t="str">
        <f t="shared" si="20"/>
        <v>2020-12</v>
      </c>
      <c r="Y38" s="45" t="str">
        <f t="shared" si="20"/>
        <v>2021-01</v>
      </c>
      <c r="Z38" s="45" t="str">
        <f t="shared" ref="Z38:AA38" si="21">Z30</f>
        <v>2021-02</v>
      </c>
      <c r="AA38" s="45" t="str">
        <f t="shared" si="21"/>
        <v>2021-03</v>
      </c>
    </row>
    <row r="39" spans="1:28" s="31" customFormat="1" ht="12.75" x14ac:dyDescent="0.2">
      <c r="A39" s="31" t="s">
        <v>117</v>
      </c>
      <c r="B39" s="44" t="s">
        <v>116</v>
      </c>
      <c r="C39" s="51">
        <f t="shared" ref="C39:M39" si="22">C7</f>
        <v>321394</v>
      </c>
      <c r="D39" s="51">
        <f t="shared" si="22"/>
        <v>292792</v>
      </c>
      <c r="E39" s="51">
        <f t="shared" si="22"/>
        <v>308353</v>
      </c>
      <c r="F39" s="51">
        <f t="shared" si="22"/>
        <v>264179</v>
      </c>
      <c r="G39" s="51">
        <f t="shared" si="22"/>
        <v>302270</v>
      </c>
      <c r="H39" s="51">
        <f t="shared" si="22"/>
        <v>234649</v>
      </c>
      <c r="I39" s="51">
        <f t="shared" si="22"/>
        <v>261623</v>
      </c>
      <c r="J39" s="51">
        <f t="shared" si="22"/>
        <v>302384</v>
      </c>
      <c r="K39" s="51">
        <f t="shared" si="22"/>
        <v>342579</v>
      </c>
      <c r="L39" s="51">
        <f t="shared" si="22"/>
        <v>300401</v>
      </c>
      <c r="M39" s="51">
        <f t="shared" si="22"/>
        <v>268095</v>
      </c>
      <c r="N39" s="51">
        <f t="shared" ref="N39:X39" si="23">N7/N$12*C$12</f>
        <v>325760.28571428568</v>
      </c>
      <c r="O39" s="51">
        <f t="shared" si="23"/>
        <v>302424</v>
      </c>
      <c r="P39" s="51">
        <f t="shared" si="23"/>
        <v>303293.45454545453</v>
      </c>
      <c r="Q39" s="51">
        <f t="shared" si="23"/>
        <v>253936</v>
      </c>
      <c r="R39" s="51">
        <f t="shared" si="23"/>
        <v>283615.55555555556</v>
      </c>
      <c r="S39" s="51">
        <f t="shared" si="23"/>
        <v>215568.5</v>
      </c>
      <c r="T39" s="51">
        <f t="shared" si="23"/>
        <v>278124</v>
      </c>
      <c r="U39" s="51">
        <f t="shared" si="23"/>
        <v>306718.36363636365</v>
      </c>
      <c r="V39" s="51">
        <f t="shared" si="23"/>
        <v>340562.09523809521</v>
      </c>
      <c r="W39" s="51">
        <f t="shared" si="23"/>
        <v>292308.57142857142</v>
      </c>
      <c r="X39" s="51">
        <f t="shared" si="23"/>
        <v>262899</v>
      </c>
      <c r="Y39" s="51">
        <f>Y7/Y$12*C$12</f>
        <v>319092.88888888888</v>
      </c>
      <c r="Z39" s="51">
        <f>Z7/Z$12*D$12</f>
        <v>287821</v>
      </c>
      <c r="AA39" s="51">
        <f>AA7/AA$12*E$12</f>
        <v>305496.13043478259</v>
      </c>
    </row>
    <row r="40" spans="1:28" s="31" customFormat="1" ht="12.75" x14ac:dyDescent="0.2">
      <c r="A40" s="31" t="s">
        <v>115</v>
      </c>
      <c r="B40" s="44" t="s">
        <v>114</v>
      </c>
      <c r="C40" s="51">
        <f t="shared" ref="C40:M40" si="24">C9</f>
        <v>2006197</v>
      </c>
      <c r="D40" s="51">
        <f t="shared" si="24"/>
        <v>1941072</v>
      </c>
      <c r="E40" s="51">
        <f t="shared" si="24"/>
        <v>2091713</v>
      </c>
      <c r="F40" s="51">
        <f t="shared" si="24"/>
        <v>1833325</v>
      </c>
      <c r="G40" s="51">
        <f t="shared" si="24"/>
        <v>2027679</v>
      </c>
      <c r="H40" s="51">
        <f t="shared" si="24"/>
        <v>1687498</v>
      </c>
      <c r="I40" s="51">
        <f t="shared" si="24"/>
        <v>1937043</v>
      </c>
      <c r="J40" s="51">
        <f t="shared" si="24"/>
        <v>2130993</v>
      </c>
      <c r="K40" s="51">
        <f t="shared" si="24"/>
        <v>2400907</v>
      </c>
      <c r="L40" s="51">
        <f t="shared" si="24"/>
        <v>2115990</v>
      </c>
      <c r="M40" s="51">
        <f t="shared" si="24"/>
        <v>1730114</v>
      </c>
      <c r="N40" s="51">
        <f t="shared" ref="N40:X42" si="25">N9/N$12*C$12</f>
        <v>2120894.2857142854</v>
      </c>
      <c r="O40" s="51">
        <f t="shared" si="25"/>
        <v>2068188</v>
      </c>
      <c r="P40" s="51">
        <f t="shared" si="25"/>
        <v>2112243.9545454546</v>
      </c>
      <c r="Q40" s="51">
        <f t="shared" si="25"/>
        <v>1862492</v>
      </c>
      <c r="R40" s="51">
        <f t="shared" si="25"/>
        <v>2025853.3333333335</v>
      </c>
      <c r="S40" s="51">
        <f t="shared" si="25"/>
        <v>1737510.5</v>
      </c>
      <c r="T40" s="51">
        <f t="shared" si="25"/>
        <v>2032545.4285714284</v>
      </c>
      <c r="U40" s="51">
        <f t="shared" si="25"/>
        <v>2151979.7727272729</v>
      </c>
      <c r="V40" s="51">
        <f t="shared" si="25"/>
        <v>2395565</v>
      </c>
      <c r="W40" s="51">
        <f t="shared" si="25"/>
        <v>2102302.8571428573</v>
      </c>
      <c r="X40" s="51">
        <f t="shared" si="25"/>
        <v>1723288.5</v>
      </c>
      <c r="Y40" s="51">
        <f t="shared" ref="Y40:AA42" si="26">Y9/Y$12*C$12</f>
        <v>2144005.111111111</v>
      </c>
      <c r="Z40" s="51">
        <f t="shared" si="26"/>
        <v>1979840</v>
      </c>
      <c r="AA40" s="51">
        <f t="shared" si="26"/>
        <v>2161116.3913043477</v>
      </c>
    </row>
    <row r="41" spans="1:28" s="31" customFormat="1" ht="12.75" x14ac:dyDescent="0.2">
      <c r="A41" s="31" t="s">
        <v>113</v>
      </c>
      <c r="B41" s="44" t="s">
        <v>112</v>
      </c>
      <c r="C41" s="51">
        <f t="shared" ref="C41:M41" si="27">C10</f>
        <v>699065</v>
      </c>
      <c r="D41" s="51">
        <f t="shared" si="27"/>
        <v>665054</v>
      </c>
      <c r="E41" s="51">
        <f t="shared" si="27"/>
        <v>716315</v>
      </c>
      <c r="F41" s="51">
        <f t="shared" si="27"/>
        <v>630111</v>
      </c>
      <c r="G41" s="51">
        <f t="shared" si="27"/>
        <v>705235</v>
      </c>
      <c r="H41" s="51">
        <f t="shared" si="27"/>
        <v>583092</v>
      </c>
      <c r="I41" s="51">
        <f t="shared" si="27"/>
        <v>651352</v>
      </c>
      <c r="J41" s="51">
        <f t="shared" si="27"/>
        <v>703725</v>
      </c>
      <c r="K41" s="51">
        <f t="shared" si="27"/>
        <v>815925</v>
      </c>
      <c r="L41" s="51">
        <f t="shared" si="27"/>
        <v>701533</v>
      </c>
      <c r="M41" s="51">
        <f t="shared" si="27"/>
        <v>592000</v>
      </c>
      <c r="N41" s="51">
        <f t="shared" si="25"/>
        <v>736965.42857142864</v>
      </c>
      <c r="O41" s="51">
        <f>O10/O$12*D$12</f>
        <v>705921</v>
      </c>
      <c r="P41" s="51">
        <f t="shared" si="25"/>
        <v>736986.40909090918</v>
      </c>
      <c r="Q41" s="51">
        <f t="shared" si="25"/>
        <v>628561</v>
      </c>
      <c r="R41" s="51">
        <f t="shared" si="25"/>
        <v>695272.22222222225</v>
      </c>
      <c r="S41" s="51">
        <f t="shared" si="25"/>
        <v>592385.39999999991</v>
      </c>
      <c r="T41" s="51">
        <f t="shared" si="25"/>
        <v>698467.52380952379</v>
      </c>
      <c r="U41" s="51">
        <f t="shared" si="25"/>
        <v>723913.90909090918</v>
      </c>
      <c r="V41" s="51">
        <f t="shared" si="25"/>
        <v>815827.5238095239</v>
      </c>
      <c r="W41" s="51">
        <f t="shared" si="25"/>
        <v>714151.42857142852</v>
      </c>
      <c r="X41" s="51">
        <f t="shared" si="25"/>
        <v>597307.5</v>
      </c>
      <c r="Y41" s="51">
        <f t="shared" si="26"/>
        <v>690776.77777777775</v>
      </c>
      <c r="Z41" s="51">
        <f t="shared" si="26"/>
        <v>633692</v>
      </c>
      <c r="AA41" s="51">
        <f t="shared" si="26"/>
        <v>733507.17391304357</v>
      </c>
    </row>
    <row r="42" spans="1:28" s="31" customFormat="1" ht="12.75" x14ac:dyDescent="0.2">
      <c r="A42" s="31" t="s">
        <v>110</v>
      </c>
      <c r="B42" s="44" t="s">
        <v>109</v>
      </c>
      <c r="C42" s="51">
        <f t="shared" ref="C42:M42" si="28">C11</f>
        <v>9867186</v>
      </c>
      <c r="D42" s="51">
        <f t="shared" si="28"/>
        <v>9242442</v>
      </c>
      <c r="E42" s="51">
        <f t="shared" si="28"/>
        <v>10007830</v>
      </c>
      <c r="F42" s="51">
        <f t="shared" si="28"/>
        <v>8788623</v>
      </c>
      <c r="G42" s="51">
        <f t="shared" si="28"/>
        <v>9759221</v>
      </c>
      <c r="H42" s="51">
        <f t="shared" si="28"/>
        <v>8041056</v>
      </c>
      <c r="I42" s="51">
        <f t="shared" si="28"/>
        <v>9477178</v>
      </c>
      <c r="J42" s="51">
        <f t="shared" si="28"/>
        <v>9775021</v>
      </c>
      <c r="K42" s="51">
        <f t="shared" si="28"/>
        <v>11120193</v>
      </c>
      <c r="L42" s="51">
        <f t="shared" si="28"/>
        <v>9676702</v>
      </c>
      <c r="M42" s="51">
        <f t="shared" si="28"/>
        <v>8489084</v>
      </c>
      <c r="N42" s="51">
        <f t="shared" si="25"/>
        <v>10028348</v>
      </c>
      <c r="O42" s="51">
        <f t="shared" si="25"/>
        <v>9475370</v>
      </c>
      <c r="P42" s="51">
        <f t="shared" si="25"/>
        <v>8989285.7727272734</v>
      </c>
      <c r="Q42" s="51">
        <f t="shared" si="25"/>
        <v>7550483</v>
      </c>
      <c r="R42" s="51">
        <f t="shared" si="25"/>
        <v>8674790</v>
      </c>
      <c r="S42" s="51">
        <f t="shared" si="25"/>
        <v>7681389.6500000004</v>
      </c>
      <c r="T42" s="51">
        <f t="shared" si="25"/>
        <v>9629301.5238095224</v>
      </c>
      <c r="U42" s="51">
        <f t="shared" si="25"/>
        <v>9724570.2272727266</v>
      </c>
      <c r="V42" s="51">
        <f t="shared" si="25"/>
        <v>10894069.380952381</v>
      </c>
      <c r="W42" s="51">
        <f t="shared" si="25"/>
        <v>8564184.7619047612</v>
      </c>
      <c r="X42" s="51">
        <f t="shared" si="25"/>
        <v>7660172.7000000002</v>
      </c>
      <c r="Y42" s="51">
        <f t="shared" si="26"/>
        <v>8810281.3333333321</v>
      </c>
      <c r="Z42" s="51">
        <f t="shared" si="26"/>
        <v>8161042</v>
      </c>
      <c r="AA42" s="51">
        <f t="shared" si="26"/>
        <v>8960820.521739129</v>
      </c>
    </row>
    <row r="43" spans="1:28" s="29" customFormat="1" ht="12.75" x14ac:dyDescent="0.2">
      <c r="A43" s="29" t="s">
        <v>108</v>
      </c>
      <c r="B43" s="75" t="s">
        <v>130</v>
      </c>
      <c r="C43" s="77">
        <f t="shared" ref="C43:W43" si="29">SUM(C39:C42)</f>
        <v>12893842</v>
      </c>
      <c r="D43" s="77">
        <f t="shared" si="29"/>
        <v>12141360</v>
      </c>
      <c r="E43" s="77">
        <f t="shared" si="29"/>
        <v>13124211</v>
      </c>
      <c r="F43" s="77">
        <f t="shared" si="29"/>
        <v>11516238</v>
      </c>
      <c r="G43" s="77">
        <f t="shared" si="29"/>
        <v>12794405</v>
      </c>
      <c r="H43" s="77">
        <f t="shared" si="29"/>
        <v>10546295</v>
      </c>
      <c r="I43" s="77">
        <f t="shared" si="29"/>
        <v>12327196</v>
      </c>
      <c r="J43" s="77">
        <f t="shared" si="29"/>
        <v>12912123</v>
      </c>
      <c r="K43" s="77">
        <f t="shared" si="29"/>
        <v>14679604</v>
      </c>
      <c r="L43" s="77">
        <f t="shared" si="29"/>
        <v>12794626</v>
      </c>
      <c r="M43" s="77">
        <f t="shared" si="29"/>
        <v>11079293</v>
      </c>
      <c r="N43" s="77">
        <f t="shared" si="29"/>
        <v>13211968</v>
      </c>
      <c r="O43" s="77">
        <f t="shared" si="29"/>
        <v>12551903</v>
      </c>
      <c r="P43" s="77">
        <f t="shared" si="29"/>
        <v>12141809.590909092</v>
      </c>
      <c r="Q43" s="77">
        <f t="shared" si="29"/>
        <v>10295472</v>
      </c>
      <c r="R43" s="77">
        <f t="shared" si="29"/>
        <v>11679531.111111112</v>
      </c>
      <c r="S43" s="77">
        <f t="shared" si="29"/>
        <v>10226854.050000001</v>
      </c>
      <c r="T43" s="77">
        <f t="shared" si="29"/>
        <v>12638438.476190474</v>
      </c>
      <c r="U43" s="77">
        <f t="shared" si="29"/>
        <v>12907182.272727273</v>
      </c>
      <c r="V43" s="77">
        <f t="shared" si="29"/>
        <v>14446024</v>
      </c>
      <c r="W43" s="77">
        <f t="shared" si="29"/>
        <v>11672947.619047619</v>
      </c>
      <c r="X43" s="77">
        <f t="shared" ref="X43:Y43" si="30">SUM(X39:X42)</f>
        <v>10243667.699999999</v>
      </c>
      <c r="Y43" s="77">
        <f t="shared" si="30"/>
        <v>11964156.11111111</v>
      </c>
      <c r="Z43" s="77">
        <f t="shared" ref="Z43:AA43" si="31">SUM(Z39:Z42)</f>
        <v>11062395</v>
      </c>
      <c r="AA43" s="77">
        <f t="shared" si="31"/>
        <v>12160940.217391303</v>
      </c>
    </row>
    <row r="44" spans="1:28" s="78" customFormat="1" x14ac:dyDescent="0.25">
      <c r="C44" s="79"/>
      <c r="D44" s="79"/>
      <c r="E44" s="79"/>
      <c r="F44" s="79"/>
      <c r="G44" s="79"/>
      <c r="H44" s="79"/>
      <c r="I44" s="79"/>
      <c r="J44" s="79"/>
      <c r="K44" s="79"/>
      <c r="L44" s="240"/>
      <c r="M44" s="240"/>
      <c r="N44" s="79"/>
      <c r="O44" s="79"/>
      <c r="P44" s="91"/>
      <c r="Q44" s="91"/>
      <c r="R44" s="91"/>
      <c r="S44" s="91"/>
      <c r="T44" s="91"/>
      <c r="U44" s="91"/>
      <c r="V44" s="91"/>
      <c r="W44" s="91"/>
      <c r="AA44" s="311"/>
    </row>
    <row r="45" spans="1:28" s="78" customFormat="1" x14ac:dyDescent="0.25">
      <c r="A45" s="80"/>
      <c r="B45" s="81" t="s">
        <v>157</v>
      </c>
      <c r="C45" s="80"/>
      <c r="D45" s="82"/>
      <c r="E45" s="82"/>
      <c r="F45" s="82"/>
      <c r="G45" s="82"/>
      <c r="H45" s="82"/>
      <c r="I45" s="82"/>
      <c r="J45" s="82"/>
      <c r="K45" s="82"/>
      <c r="L45" s="82"/>
      <c r="M45" s="82"/>
      <c r="N45" s="82"/>
      <c r="O45" s="82"/>
      <c r="P45" s="82"/>
      <c r="Q45" s="91"/>
      <c r="R45" s="91"/>
      <c r="S45" s="91"/>
      <c r="T45" s="91"/>
      <c r="U45" s="91"/>
      <c r="V45" s="91"/>
      <c r="W45" s="91"/>
      <c r="X45" s="91"/>
      <c r="Y45" s="241"/>
      <c r="AA45" s="311"/>
    </row>
    <row r="46" spans="1:28" s="29" customFormat="1" x14ac:dyDescent="0.25">
      <c r="A46" s="57"/>
      <c r="B46" s="57"/>
      <c r="C46" s="57"/>
      <c r="D46" s="83" t="s">
        <v>129</v>
      </c>
      <c r="E46" s="83" t="s">
        <v>128</v>
      </c>
      <c r="F46" s="83" t="s">
        <v>127</v>
      </c>
      <c r="G46" s="83" t="s">
        <v>126</v>
      </c>
      <c r="H46" s="83" t="s">
        <v>125</v>
      </c>
      <c r="I46" s="83" t="s">
        <v>124</v>
      </c>
      <c r="J46" s="83" t="s">
        <v>123</v>
      </c>
      <c r="K46" s="83" t="s">
        <v>122</v>
      </c>
      <c r="L46" s="83" t="s">
        <v>121</v>
      </c>
      <c r="M46" s="83" t="s">
        <v>120</v>
      </c>
      <c r="N46" s="83" t="s">
        <v>119</v>
      </c>
      <c r="O46" s="83" t="s">
        <v>236</v>
      </c>
      <c r="P46" s="83" t="s">
        <v>277</v>
      </c>
      <c r="Q46" s="83" t="s">
        <v>301</v>
      </c>
      <c r="R46" s="337"/>
      <c r="S46" s="295"/>
      <c r="T46" s="295"/>
      <c r="U46" s="46"/>
      <c r="V46" s="45"/>
      <c r="W46" s="45"/>
      <c r="X46" s="45"/>
      <c r="Y46" s="45"/>
      <c r="Z46" s="240"/>
      <c r="AB46" s="248"/>
    </row>
    <row r="47" spans="1:28" s="29" customFormat="1" x14ac:dyDescent="0.25">
      <c r="A47" s="57"/>
      <c r="B47" s="57"/>
      <c r="C47" s="57"/>
      <c r="D47" s="83" t="s">
        <v>42</v>
      </c>
      <c r="E47" s="83" t="s">
        <v>43</v>
      </c>
      <c r="F47" s="83" t="s">
        <v>14</v>
      </c>
      <c r="G47" s="83" t="s">
        <v>15</v>
      </c>
      <c r="H47" s="83" t="s">
        <v>16</v>
      </c>
      <c r="I47" s="83" t="s">
        <v>17</v>
      </c>
      <c r="J47" s="83" t="s">
        <v>19</v>
      </c>
      <c r="K47" s="92" t="s">
        <v>20</v>
      </c>
      <c r="L47" s="83" t="s">
        <v>26</v>
      </c>
      <c r="M47" s="83" t="s">
        <v>28</v>
      </c>
      <c r="N47" s="83" t="s">
        <v>29</v>
      </c>
      <c r="O47" s="83" t="s">
        <v>42</v>
      </c>
      <c r="P47" s="83" t="s">
        <v>43</v>
      </c>
      <c r="Q47" s="83" t="s">
        <v>14</v>
      </c>
      <c r="R47" s="337"/>
      <c r="S47" s="46"/>
      <c r="T47" s="46"/>
      <c r="U47" s="46"/>
      <c r="V47" s="45"/>
      <c r="W47" s="45"/>
      <c r="X47" s="45"/>
      <c r="Y47" s="45"/>
      <c r="AB47" s="248"/>
    </row>
    <row r="48" spans="1:28" s="29" customFormat="1" x14ac:dyDescent="0.25">
      <c r="A48" s="57"/>
      <c r="B48" s="57"/>
      <c r="C48" s="57"/>
      <c r="D48" s="83" t="s">
        <v>44</v>
      </c>
      <c r="E48" s="83" t="s">
        <v>45</v>
      </c>
      <c r="F48" s="83" t="s">
        <v>21</v>
      </c>
      <c r="G48" s="83" t="s">
        <v>15</v>
      </c>
      <c r="H48" s="83" t="s">
        <v>22</v>
      </c>
      <c r="I48" s="83" t="s">
        <v>23</v>
      </c>
      <c r="J48" s="83" t="s">
        <v>19</v>
      </c>
      <c r="K48" s="92" t="s">
        <v>20</v>
      </c>
      <c r="L48" s="83" t="s">
        <v>27</v>
      </c>
      <c r="M48" s="83" t="s">
        <v>28</v>
      </c>
      <c r="N48" s="83" t="s">
        <v>29</v>
      </c>
      <c r="O48" s="83" t="s">
        <v>44</v>
      </c>
      <c r="P48" s="83" t="s">
        <v>45</v>
      </c>
      <c r="Q48" s="83" t="s">
        <v>21</v>
      </c>
      <c r="R48" s="335"/>
      <c r="S48" s="46"/>
      <c r="T48" s="46"/>
      <c r="U48" s="46"/>
      <c r="V48" s="45"/>
      <c r="W48" s="45"/>
      <c r="X48" s="45"/>
      <c r="Y48" s="45"/>
      <c r="AB48" s="248"/>
    </row>
    <row r="49" spans="1:28" s="31" customFormat="1" x14ac:dyDescent="0.25">
      <c r="A49" s="58" t="s">
        <v>118</v>
      </c>
      <c r="B49" s="84" t="s">
        <v>117</v>
      </c>
      <c r="C49" s="84" t="s">
        <v>116</v>
      </c>
      <c r="D49" s="85">
        <f t="shared" ref="D49:Q53" si="32">100*((N31/C31)-1)</f>
        <v>2.3821728379339158</v>
      </c>
      <c r="E49" s="85">
        <f t="shared" si="32"/>
        <v>0.14327417303938716</v>
      </c>
      <c r="F49" s="85">
        <f t="shared" si="32"/>
        <v>-17.572715979175889</v>
      </c>
      <c r="G49" s="85">
        <f t="shared" si="32"/>
        <v>-31.934657635608175</v>
      </c>
      <c r="H49" s="85">
        <f t="shared" si="32"/>
        <v>-22.960435532403622</v>
      </c>
      <c r="I49" s="85">
        <f t="shared" si="32"/>
        <v>-17.729871190163315</v>
      </c>
      <c r="J49" s="85">
        <f t="shared" si="32"/>
        <v>-13.423712638831208</v>
      </c>
      <c r="K49" s="85">
        <f t="shared" si="32"/>
        <v>-12.690657670446914</v>
      </c>
      <c r="L49" s="85">
        <f t="shared" si="32"/>
        <v>-10.505304923265591</v>
      </c>
      <c r="M49" s="85">
        <f t="shared" si="32"/>
        <v>-8.201763751132173</v>
      </c>
      <c r="N49" s="85">
        <f t="shared" si="32"/>
        <v>-10.154493807986265</v>
      </c>
      <c r="O49" s="85">
        <f>100*((Y31/N31)-1)</f>
        <v>-10.704967037811963</v>
      </c>
      <c r="P49" s="85">
        <f>100*((Z31/O31)-1)</f>
        <v>-9.9772877657957277</v>
      </c>
      <c r="Q49" s="85">
        <f>100*((AA31/P31)-1)</f>
        <v>6.5585213173392054</v>
      </c>
      <c r="R49" s="327"/>
      <c r="S49" s="52"/>
      <c r="T49" s="52"/>
      <c r="U49" s="327"/>
      <c r="V49" s="47"/>
      <c r="W49" s="47"/>
      <c r="X49" s="47"/>
      <c r="Y49" s="47"/>
      <c r="AB49" s="238"/>
    </row>
    <row r="50" spans="1:28" s="31" customFormat="1" x14ac:dyDescent="0.25">
      <c r="A50" s="58" t="s">
        <v>118</v>
      </c>
      <c r="B50" s="84" t="s">
        <v>115</v>
      </c>
      <c r="C50" s="84" t="s">
        <v>114</v>
      </c>
      <c r="D50" s="85">
        <f t="shared" si="32"/>
        <v>6.4808744859973233</v>
      </c>
      <c r="E50" s="85">
        <f t="shared" si="32"/>
        <v>7.2546850962883935</v>
      </c>
      <c r="F50" s="85">
        <f t="shared" si="32"/>
        <v>-4.5616349807220402E-2</v>
      </c>
      <c r="G50" s="85">
        <f t="shared" si="32"/>
        <v>-2.0034471077224669</v>
      </c>
      <c r="H50" s="85">
        <f t="shared" si="32"/>
        <v>-0.59884156669810507</v>
      </c>
      <c r="I50" s="85">
        <f t="shared" si="32"/>
        <v>1.12967425636743</v>
      </c>
      <c r="J50" s="85">
        <f t="shared" si="32"/>
        <v>2.5198349573094969</v>
      </c>
      <c r="K50" s="85">
        <f t="shared" si="32"/>
        <v>2.1901060088965085</v>
      </c>
      <c r="L50" s="85">
        <f t="shared" si="32"/>
        <v>1.8031525557714589</v>
      </c>
      <c r="M50" s="85">
        <f t="shared" si="32"/>
        <v>2.1599057906546149</v>
      </c>
      <c r="N50" s="85">
        <f t="shared" si="32"/>
        <v>2.8646840599066747</v>
      </c>
      <c r="O50" s="85">
        <f t="shared" si="32"/>
        <v>-1.3314206330401368</v>
      </c>
      <c r="P50" s="85">
        <f t="shared" si="32"/>
        <v>-3.7676845479762355</v>
      </c>
      <c r="Q50" s="85">
        <f t="shared" si="32"/>
        <v>2.7045045932299061</v>
      </c>
      <c r="R50" s="327"/>
      <c r="S50" s="52"/>
      <c r="T50" s="52"/>
      <c r="U50" s="327"/>
      <c r="V50" s="47"/>
      <c r="W50" s="47"/>
      <c r="X50" s="47"/>
      <c r="Y50" s="47"/>
      <c r="AB50" s="238"/>
    </row>
    <row r="51" spans="1:28" s="31" customFormat="1" x14ac:dyDescent="0.25">
      <c r="A51" s="58" t="s">
        <v>118</v>
      </c>
      <c r="B51" s="84" t="s">
        <v>113</v>
      </c>
      <c r="C51" s="84" t="s">
        <v>112</v>
      </c>
      <c r="D51" s="85">
        <f t="shared" si="32"/>
        <v>7.6283884718738593</v>
      </c>
      <c r="E51" s="85">
        <f t="shared" si="32"/>
        <v>4.6128830185661496</v>
      </c>
      <c r="F51" s="85">
        <f t="shared" si="32"/>
        <v>2.20324652095929</v>
      </c>
      <c r="G51" s="85">
        <f t="shared" si="32"/>
        <v>-3.275785938409459</v>
      </c>
      <c r="H51" s="85">
        <f t="shared" si="32"/>
        <v>-4.8343820801280302</v>
      </c>
      <c r="I51" s="85">
        <f t="shared" si="32"/>
        <v>-5.4815460356393615</v>
      </c>
      <c r="J51" s="85">
        <f t="shared" si="32"/>
        <v>-2.0039065221134633</v>
      </c>
      <c r="K51" s="85">
        <f t="shared" si="32"/>
        <v>-3.5977204932284845</v>
      </c>
      <c r="L51" s="85">
        <f t="shared" si="32"/>
        <v>-4.3227152868112633</v>
      </c>
      <c r="M51" s="85">
        <f t="shared" si="32"/>
        <v>-3.6646655708803988</v>
      </c>
      <c r="N51" s="85">
        <f t="shared" si="32"/>
        <v>-2.3332696420303667</v>
      </c>
      <c r="O51" s="85">
        <f t="shared" si="32"/>
        <v>-10.406181783538159</v>
      </c>
      <c r="P51" s="85">
        <f>100*((Z33/O33)-1)</f>
        <v>-8.4469359154032304</v>
      </c>
      <c r="Q51" s="85">
        <f>100*((AA33/P33)-1)</f>
        <v>0.3127840436807805</v>
      </c>
      <c r="R51" s="327"/>
      <c r="S51" s="52"/>
      <c r="T51" s="52"/>
      <c r="U51" s="327"/>
      <c r="V51" s="47"/>
      <c r="W51" s="47"/>
      <c r="X51" s="47"/>
      <c r="Y51" s="47"/>
      <c r="AB51" s="238"/>
    </row>
    <row r="52" spans="1:28" s="31" customFormat="1" x14ac:dyDescent="0.25">
      <c r="A52" s="58" t="s">
        <v>118</v>
      </c>
      <c r="B52" s="84" t="s">
        <v>110</v>
      </c>
      <c r="C52" s="84" t="s">
        <v>109</v>
      </c>
      <c r="D52" s="85">
        <f t="shared" si="32"/>
        <v>2.7938197296270895</v>
      </c>
      <c r="E52" s="85">
        <f t="shared" si="32"/>
        <v>2.7870746972039173</v>
      </c>
      <c r="F52" s="85">
        <f t="shared" si="32"/>
        <v>-10.59626134742857</v>
      </c>
      <c r="G52" s="85">
        <f t="shared" si="32"/>
        <v>-13.848163753082844</v>
      </c>
      <c r="H52" s="85">
        <f t="shared" si="32"/>
        <v>-9.4081722292016945</v>
      </c>
      <c r="I52" s="85">
        <f t="shared" si="32"/>
        <v>-6.1875223350558617</v>
      </c>
      <c r="J52" s="85">
        <f t="shared" si="32"/>
        <v>-1.2630659111104614</v>
      </c>
      <c r="K52" s="85">
        <f t="shared" si="32"/>
        <v>-0.22449310248886523</v>
      </c>
      <c r="L52" s="85">
        <f t="shared" si="32"/>
        <v>-0.13657575190697546</v>
      </c>
      <c r="M52" s="85">
        <f t="shared" si="32"/>
        <v>-8.6617349561518111</v>
      </c>
      <c r="N52" s="85">
        <f t="shared" si="32"/>
        <v>-5.5212734866728619</v>
      </c>
      <c r="O52" s="85">
        <f t="shared" si="32"/>
        <v>-8.6293201900310095</v>
      </c>
      <c r="P52" s="85">
        <f t="shared" si="32"/>
        <v>-6.8315665488810406</v>
      </c>
      <c r="Q52" s="85">
        <f t="shared" si="32"/>
        <v>3.5354413028886089</v>
      </c>
      <c r="R52" s="327"/>
      <c r="S52" s="52"/>
      <c r="T52" s="52"/>
      <c r="U52" s="327"/>
      <c r="V52" s="47"/>
      <c r="W52" s="47"/>
      <c r="X52" s="47"/>
      <c r="Y52" s="47"/>
      <c r="AB52" s="238"/>
    </row>
    <row r="53" spans="1:28" s="29" customFormat="1" x14ac:dyDescent="0.25">
      <c r="A53" s="58"/>
      <c r="B53" s="86" t="s">
        <v>108</v>
      </c>
      <c r="C53" s="86" t="s">
        <v>107</v>
      </c>
      <c r="D53" s="87">
        <f t="shared" si="32"/>
        <v>3.6864002660895512</v>
      </c>
      <c r="E53" s="87">
        <f t="shared" si="32"/>
        <v>3.6886204630069308</v>
      </c>
      <c r="F53" s="87">
        <f t="shared" si="32"/>
        <v>-8.1785825799276619</v>
      </c>
      <c r="G53" s="87">
        <f t="shared" si="32"/>
        <v>-11.477368633171336</v>
      </c>
      <c r="H53" s="87">
        <f t="shared" si="32"/>
        <v>-7.802973549578585</v>
      </c>
      <c r="I53" s="87">
        <f t="shared" si="32"/>
        <v>-4.9865713096582942</v>
      </c>
      <c r="J53" s="87">
        <f t="shared" si="32"/>
        <v>-0.82865274532636368</v>
      </c>
      <c r="K53" s="87">
        <f t="shared" si="32"/>
        <v>-0.14592778863133926</v>
      </c>
      <c r="L53" s="87">
        <f t="shared" si="32"/>
        <v>-0.13596522665191291</v>
      </c>
      <c r="M53" s="87">
        <f t="shared" si="32"/>
        <v>-6.2675669347001417</v>
      </c>
      <c r="N53" s="87">
        <f t="shared" si="32"/>
        <v>-3.8968201725984475</v>
      </c>
      <c r="O53" s="87">
        <f t="shared" si="32"/>
        <v>-7.2845177149017282</v>
      </c>
      <c r="P53" s="87">
        <f t="shared" si="32"/>
        <v>-6.3292087008918863</v>
      </c>
      <c r="Q53" s="87">
        <f t="shared" si="32"/>
        <v>3.2779503084825024</v>
      </c>
      <c r="R53" s="327"/>
      <c r="S53" s="336"/>
      <c r="T53" s="336"/>
      <c r="U53" s="328"/>
      <c r="V53" s="45"/>
      <c r="W53" s="45"/>
      <c r="X53" s="45"/>
      <c r="Y53" s="45"/>
      <c r="AB53" s="248"/>
    </row>
    <row r="54" spans="1:28" s="29" customFormat="1" x14ac:dyDescent="0.25">
      <c r="A54" s="58"/>
      <c r="B54" s="86"/>
      <c r="C54" s="86"/>
      <c r="D54" s="87"/>
      <c r="E54" s="87"/>
      <c r="F54" s="87"/>
      <c r="G54" s="87"/>
      <c r="H54" s="87"/>
      <c r="I54" s="87"/>
      <c r="J54" s="87"/>
      <c r="K54" s="87"/>
      <c r="L54" s="87"/>
      <c r="M54" s="87"/>
      <c r="N54" s="87"/>
      <c r="O54" s="87"/>
      <c r="P54" s="87"/>
      <c r="Q54" s="87"/>
      <c r="R54" s="328"/>
      <c r="S54" s="52"/>
      <c r="T54" s="52"/>
      <c r="U54" s="327"/>
      <c r="V54" s="45"/>
      <c r="W54" s="45"/>
      <c r="X54" s="45"/>
      <c r="Y54" s="45"/>
      <c r="AB54" s="248"/>
    </row>
    <row r="55" spans="1:28" s="31" customFormat="1" x14ac:dyDescent="0.25">
      <c r="A55" s="58" t="s">
        <v>111</v>
      </c>
      <c r="B55" s="84" t="s">
        <v>117</v>
      </c>
      <c r="C55" s="84" t="s">
        <v>116</v>
      </c>
      <c r="D55" s="85">
        <f t="shared" ref="D55:Q59" si="33">100*((N39/C39)-1)</f>
        <v>1.3585461191825798</v>
      </c>
      <c r="E55" s="85">
        <f t="shared" si="33"/>
        <v>3.289707369053807</v>
      </c>
      <c r="F55" s="85">
        <f t="shared" si="33"/>
        <v>-1.6408290026513339</v>
      </c>
      <c r="G55" s="85">
        <f t="shared" si="33"/>
        <v>-3.8772953187043657</v>
      </c>
      <c r="H55" s="85">
        <f t="shared" si="33"/>
        <v>-6.1714508368162395</v>
      </c>
      <c r="I55" s="85">
        <f t="shared" si="33"/>
        <v>-8.1315070594803256</v>
      </c>
      <c r="J55" s="85">
        <f t="shared" si="33"/>
        <v>6.3071671833133891</v>
      </c>
      <c r="K55" s="85">
        <f t="shared" si="33"/>
        <v>1.4333971494403297</v>
      </c>
      <c r="L55" s="85">
        <f t="shared" si="33"/>
        <v>-0.58874150543518633</v>
      </c>
      <c r="M55" s="85">
        <f t="shared" si="33"/>
        <v>-2.6938753770555324</v>
      </c>
      <c r="N55" s="85">
        <f t="shared" si="33"/>
        <v>-1.9381189503720697</v>
      </c>
      <c r="O55" s="85">
        <f t="shared" si="33"/>
        <v>-2.0467187431326694</v>
      </c>
      <c r="P55" s="85">
        <f t="shared" si="33"/>
        <v>-4.8286511652514292</v>
      </c>
      <c r="Q55" s="85">
        <f t="shared" si="33"/>
        <v>0.72625236592369635</v>
      </c>
      <c r="R55" s="327"/>
      <c r="S55" s="52"/>
      <c r="T55" s="52"/>
      <c r="U55" s="327"/>
      <c r="V55" s="47"/>
      <c r="W55" s="47"/>
      <c r="X55" s="47"/>
      <c r="Y55" s="47"/>
      <c r="AB55" s="238"/>
    </row>
    <row r="56" spans="1:28" s="31" customFormat="1" x14ac:dyDescent="0.25">
      <c r="A56" s="58" t="s">
        <v>111</v>
      </c>
      <c r="B56" s="84" t="s">
        <v>115</v>
      </c>
      <c r="C56" s="84" t="s">
        <v>114</v>
      </c>
      <c r="D56" s="85">
        <f t="shared" si="33"/>
        <v>5.7171496973769553</v>
      </c>
      <c r="E56" s="85">
        <f t="shared" si="33"/>
        <v>6.5487524419496124</v>
      </c>
      <c r="F56" s="85">
        <f t="shared" si="33"/>
        <v>0.98153783743060163</v>
      </c>
      <c r="G56" s="85">
        <f t="shared" si="33"/>
        <v>1.590934504247743</v>
      </c>
      <c r="H56" s="85">
        <f t="shared" si="33"/>
        <v>-9.0037262637054916E-2</v>
      </c>
      <c r="I56" s="85">
        <f t="shared" si="33"/>
        <v>2.9637072162455924</v>
      </c>
      <c r="J56" s="85">
        <f t="shared" si="33"/>
        <v>4.9303205231596925</v>
      </c>
      <c r="K56" s="85">
        <f t="shared" si="33"/>
        <v>0.98483536676436945</v>
      </c>
      <c r="L56" s="85">
        <f t="shared" si="33"/>
        <v>-0.2224992471595133</v>
      </c>
      <c r="M56" s="85">
        <f t="shared" si="33"/>
        <v>-0.64684345659208331</v>
      </c>
      <c r="N56" s="85">
        <f t="shared" si="33"/>
        <v>-0.39451157553779259</v>
      </c>
      <c r="O56" s="85">
        <f t="shared" si="33"/>
        <v>1.0896736132721463</v>
      </c>
      <c r="P56" s="85">
        <f t="shared" si="33"/>
        <v>-4.271758660237845</v>
      </c>
      <c r="Q56" s="85">
        <f t="shared" si="33"/>
        <v>2.313768570799879</v>
      </c>
      <c r="R56" s="327"/>
      <c r="S56" s="52"/>
      <c r="T56" s="52"/>
      <c r="U56" s="327"/>
      <c r="V56" s="47"/>
      <c r="W56" s="47"/>
      <c r="X56" s="47"/>
      <c r="Y56" s="47"/>
      <c r="AB56" s="238"/>
    </row>
    <row r="57" spans="1:28" s="31" customFormat="1" x14ac:dyDescent="0.25">
      <c r="A57" s="58" t="s">
        <v>111</v>
      </c>
      <c r="B57" s="84" t="s">
        <v>113</v>
      </c>
      <c r="C57" s="84" t="s">
        <v>112</v>
      </c>
      <c r="D57" s="85">
        <f t="shared" si="33"/>
        <v>5.4215886321627549</v>
      </c>
      <c r="E57" s="85">
        <f t="shared" si="33"/>
        <v>6.1449145482923129</v>
      </c>
      <c r="F57" s="85">
        <f t="shared" si="33"/>
        <v>2.8857987185678224</v>
      </c>
      <c r="G57" s="85">
        <f t="shared" si="33"/>
        <v>-0.24598840521748988</v>
      </c>
      <c r="H57" s="85">
        <f t="shared" si="33"/>
        <v>-1.4126890721217422</v>
      </c>
      <c r="I57" s="85">
        <f t="shared" si="33"/>
        <v>1.5938136691979743</v>
      </c>
      <c r="J57" s="85">
        <f t="shared" si="33"/>
        <v>7.2334964519221279</v>
      </c>
      <c r="K57" s="85">
        <f t="shared" si="33"/>
        <v>2.8688634183678507</v>
      </c>
      <c r="L57" s="85">
        <f t="shared" si="33"/>
        <v>-1.1946709621113438E-2</v>
      </c>
      <c r="M57" s="85">
        <f t="shared" si="33"/>
        <v>1.7986935142649818</v>
      </c>
      <c r="N57" s="85">
        <f t="shared" si="33"/>
        <v>0.89653716216215873</v>
      </c>
      <c r="O57" s="85">
        <f>100*((Y41/N41)-1)</f>
        <v>-6.267410790650696</v>
      </c>
      <c r="P57" s="85">
        <f>100*((Z41/O41)-1)</f>
        <v>-10.231881471156123</v>
      </c>
      <c r="Q57" s="85">
        <f>100*((AA41/P41)-1)</f>
        <v>-0.47208946256652728</v>
      </c>
      <c r="R57" s="327"/>
      <c r="S57" s="52"/>
      <c r="T57" s="52"/>
      <c r="U57" s="327"/>
      <c r="V57" s="47"/>
      <c r="W57" s="47"/>
      <c r="X57" s="47"/>
      <c r="Y57" s="47"/>
      <c r="AB57" s="238"/>
    </row>
    <row r="58" spans="1:28" s="31" customFormat="1" x14ac:dyDescent="0.25">
      <c r="A58" s="58" t="s">
        <v>111</v>
      </c>
      <c r="B58" s="84" t="s">
        <v>110</v>
      </c>
      <c r="C58" s="84" t="s">
        <v>109</v>
      </c>
      <c r="D58" s="85">
        <f t="shared" si="33"/>
        <v>1.6333126790150754</v>
      </c>
      <c r="E58" s="85">
        <f t="shared" si="33"/>
        <v>2.5201997480752469</v>
      </c>
      <c r="F58" s="85">
        <f t="shared" si="33"/>
        <v>-10.177473311124652</v>
      </c>
      <c r="G58" s="85">
        <f t="shared" si="33"/>
        <v>-14.087986252226315</v>
      </c>
      <c r="H58" s="85">
        <f t="shared" si="33"/>
        <v>-11.111860260158057</v>
      </c>
      <c r="I58" s="85">
        <f t="shared" si="33"/>
        <v>-4.4728745826418725</v>
      </c>
      <c r="J58" s="85">
        <f t="shared" si="33"/>
        <v>1.6051563430540483</v>
      </c>
      <c r="K58" s="85">
        <f t="shared" si="33"/>
        <v>-0.51611932830909479</v>
      </c>
      <c r="L58" s="85">
        <f t="shared" si="33"/>
        <v>-2.0334504900015649</v>
      </c>
      <c r="M58" s="85">
        <f t="shared" si="33"/>
        <v>-11.496863684499525</v>
      </c>
      <c r="N58" s="85">
        <f t="shared" si="33"/>
        <v>-9.7644374823007922</v>
      </c>
      <c r="O58" s="85">
        <f t="shared" si="33"/>
        <v>-12.146234521046416</v>
      </c>
      <c r="P58" s="85">
        <f t="shared" si="33"/>
        <v>-13.870993955908851</v>
      </c>
      <c r="Q58" s="85">
        <f t="shared" si="33"/>
        <v>-0.31665753773792993</v>
      </c>
      <c r="R58" s="327"/>
      <c r="S58" s="52"/>
      <c r="T58" s="52"/>
      <c r="U58" s="327"/>
      <c r="V58" s="47"/>
      <c r="W58" s="47"/>
      <c r="X58" s="47"/>
      <c r="Y58" s="47"/>
      <c r="AB58" s="238"/>
    </row>
    <row r="59" spans="1:28" s="244" customFormat="1" x14ac:dyDescent="0.25">
      <c r="A59" s="57"/>
      <c r="B59" s="86" t="s">
        <v>108</v>
      </c>
      <c r="C59" s="86" t="s">
        <v>107</v>
      </c>
      <c r="D59" s="87">
        <f t="shared" si="33"/>
        <v>2.467270810360489</v>
      </c>
      <c r="E59" s="87">
        <f t="shared" si="33"/>
        <v>3.3813592546469318</v>
      </c>
      <c r="F59" s="87">
        <f t="shared" si="33"/>
        <v>-7.4854130971447219</v>
      </c>
      <c r="G59" s="87">
        <f t="shared" si="33"/>
        <v>-10.600388772791947</v>
      </c>
      <c r="H59" s="87">
        <f t="shared" si="33"/>
        <v>-8.7137611236230867</v>
      </c>
      <c r="I59" s="87">
        <f t="shared" si="33"/>
        <v>-3.0289400211164108</v>
      </c>
      <c r="J59" s="87">
        <f t="shared" si="33"/>
        <v>2.5248440617839929</v>
      </c>
      <c r="K59" s="87">
        <f t="shared" si="33"/>
        <v>-3.8264251918340708E-2</v>
      </c>
      <c r="L59" s="87">
        <f t="shared" si="33"/>
        <v>-1.5911873372061014</v>
      </c>
      <c r="M59" s="87">
        <f t="shared" si="33"/>
        <v>-8.766793034453535</v>
      </c>
      <c r="N59" s="87">
        <f t="shared" si="33"/>
        <v>-7.5422258441942169</v>
      </c>
      <c r="O59" s="87">
        <f t="shared" si="33"/>
        <v>-9.444557305080437</v>
      </c>
      <c r="P59" s="87">
        <f t="shared" si="33"/>
        <v>-11.866790238898439</v>
      </c>
      <c r="Q59" s="87">
        <f t="shared" si="33"/>
        <v>0.15755992827077847</v>
      </c>
      <c r="R59" s="327"/>
      <c r="S59" s="52"/>
      <c r="T59" s="52"/>
      <c r="U59" s="328"/>
      <c r="V59" s="45"/>
      <c r="W59" s="45"/>
      <c r="X59" s="45"/>
      <c r="Y59" s="45"/>
      <c r="AB59" s="248"/>
    </row>
    <row r="60" spans="1:28" s="29" customFormat="1" x14ac:dyDescent="0.25">
      <c r="B60" s="75"/>
      <c r="C60" s="75"/>
      <c r="D60" s="206"/>
      <c r="E60" s="206"/>
      <c r="F60" s="206"/>
      <c r="G60" s="206"/>
      <c r="H60" s="206"/>
      <c r="I60" s="206"/>
      <c r="J60" s="206"/>
      <c r="K60" s="45"/>
      <c r="L60" s="45"/>
      <c r="M60" s="45"/>
      <c r="N60" s="45"/>
      <c r="O60" s="45"/>
      <c r="P60" s="45"/>
      <c r="Q60" s="45"/>
      <c r="R60" s="47"/>
      <c r="S60" s="47"/>
      <c r="T60" s="47"/>
      <c r="U60" s="45"/>
      <c r="V60" s="45"/>
      <c r="W60" s="45"/>
      <c r="X60" s="45"/>
      <c r="AA60" s="248"/>
    </row>
    <row r="61" spans="1:28" s="31" customFormat="1" x14ac:dyDescent="0.25">
      <c r="A61" s="106" t="s">
        <v>105</v>
      </c>
      <c r="D61" s="47"/>
      <c r="E61" s="47"/>
      <c r="F61" s="47"/>
      <c r="G61" s="47"/>
      <c r="H61" s="47"/>
      <c r="I61" s="47"/>
      <c r="J61" s="47"/>
      <c r="K61" s="47"/>
      <c r="L61" s="47"/>
      <c r="M61" s="47"/>
      <c r="N61" s="47"/>
      <c r="O61" s="47"/>
      <c r="P61" s="47"/>
      <c r="Q61" s="47"/>
      <c r="R61" s="51"/>
      <c r="S61" s="51"/>
      <c r="T61" s="313"/>
      <c r="U61" s="47"/>
      <c r="V61" s="47"/>
      <c r="W61" s="47"/>
      <c r="X61" s="47"/>
      <c r="AA61" s="238"/>
    </row>
    <row r="62" spans="1:28" s="31" customFormat="1" x14ac:dyDescent="0.25">
      <c r="A62" s="181" t="s">
        <v>106</v>
      </c>
      <c r="D62" s="47"/>
      <c r="E62" s="47"/>
      <c r="F62" s="47"/>
      <c r="G62" s="47"/>
      <c r="H62" s="47"/>
      <c r="I62" s="47"/>
      <c r="J62" s="47"/>
      <c r="K62" s="47"/>
      <c r="L62" s="47"/>
      <c r="M62" s="47"/>
      <c r="N62" s="47"/>
      <c r="O62" s="47"/>
      <c r="P62" s="47"/>
      <c r="Q62" s="47"/>
      <c r="R62" s="51"/>
      <c r="S62" s="51"/>
      <c r="T62" s="313"/>
      <c r="U62" s="47"/>
      <c r="V62" s="47"/>
      <c r="W62" s="47"/>
      <c r="X62" s="47"/>
      <c r="AA62" s="238"/>
    </row>
    <row r="63" spans="1:28" s="31" customFormat="1" x14ac:dyDescent="0.25">
      <c r="A63" s="207" t="s">
        <v>190</v>
      </c>
      <c r="D63" s="47"/>
      <c r="E63" s="47"/>
      <c r="F63" s="47"/>
      <c r="G63" s="47"/>
      <c r="H63" s="47"/>
      <c r="I63" s="47"/>
      <c r="J63" s="47"/>
      <c r="K63" s="47"/>
      <c r="L63" s="47"/>
      <c r="M63" s="47"/>
      <c r="N63" s="47"/>
      <c r="O63" s="47"/>
      <c r="P63" s="47"/>
      <c r="Q63" s="47"/>
      <c r="R63" s="312"/>
      <c r="S63" s="312"/>
      <c r="T63" s="313"/>
      <c r="U63" s="47"/>
      <c r="V63" s="47"/>
      <c r="W63" s="47"/>
      <c r="X63" s="47"/>
      <c r="AA63" s="238"/>
    </row>
    <row r="64" spans="1:28" s="31" customFormat="1" x14ac:dyDescent="0.25">
      <c r="A64" s="208"/>
      <c r="D64" s="47"/>
      <c r="E64" s="47"/>
      <c r="F64" s="47"/>
      <c r="G64" s="47"/>
      <c r="H64" s="47"/>
      <c r="I64" s="47"/>
      <c r="J64" s="47"/>
      <c r="K64" s="47"/>
      <c r="L64" s="47"/>
      <c r="M64" s="47"/>
      <c r="N64" s="47"/>
      <c r="O64" s="47"/>
      <c r="P64" s="47"/>
      <c r="Q64" s="47"/>
      <c r="R64" s="312"/>
      <c r="S64" s="312"/>
      <c r="T64" s="313"/>
      <c r="U64" s="47"/>
      <c r="V64" s="47"/>
      <c r="W64" s="47"/>
      <c r="X64" s="47"/>
      <c r="AA64" s="238"/>
    </row>
    <row r="65" spans="18:20" x14ac:dyDescent="0.25">
      <c r="R65" s="312"/>
      <c r="S65" s="312"/>
      <c r="T65" s="313"/>
    </row>
    <row r="66" spans="18:20" x14ac:dyDescent="0.25">
      <c r="R66" s="312"/>
      <c r="S66" s="312"/>
      <c r="T66" s="313"/>
    </row>
    <row r="67" spans="18:20" x14ac:dyDescent="0.25">
      <c r="R67" s="312"/>
      <c r="S67" s="312"/>
      <c r="T67" s="313"/>
    </row>
    <row r="68" spans="18:20" x14ac:dyDescent="0.25">
      <c r="R68" s="312"/>
      <c r="S68" s="312"/>
      <c r="T68" s="313"/>
    </row>
    <row r="69" spans="18:20" x14ac:dyDescent="0.25">
      <c r="R69" s="312"/>
      <c r="S69" s="312"/>
      <c r="T69" s="313"/>
    </row>
    <row r="70" spans="18:20" x14ac:dyDescent="0.25">
      <c r="R70" s="312"/>
      <c r="S70" s="312"/>
      <c r="T70" s="313"/>
    </row>
    <row r="71" spans="18:20" x14ac:dyDescent="0.25">
      <c r="R71" s="312"/>
      <c r="S71" s="312"/>
      <c r="T71" s="313"/>
    </row>
    <row r="72" spans="18:20" x14ac:dyDescent="0.25">
      <c r="T72" s="110"/>
    </row>
    <row r="73" spans="18:20" x14ac:dyDescent="0.25">
      <c r="R73" s="312"/>
      <c r="S73" s="312"/>
    </row>
    <row r="74" spans="18:20" x14ac:dyDescent="0.25">
      <c r="R74" s="312"/>
      <c r="S74" s="312"/>
    </row>
    <row r="75" spans="18:20" x14ac:dyDescent="0.25">
      <c r="R75" s="312"/>
      <c r="S75" s="312"/>
    </row>
    <row r="76" spans="18:20" x14ac:dyDescent="0.25">
      <c r="R76" s="312"/>
      <c r="S76" s="312"/>
    </row>
    <row r="77" spans="18:20" x14ac:dyDescent="0.25">
      <c r="R77" s="312"/>
      <c r="S77" s="312"/>
    </row>
    <row r="78" spans="18:20" x14ac:dyDescent="0.25">
      <c r="R78" s="312"/>
      <c r="S78" s="312"/>
    </row>
    <row r="79" spans="18:20" x14ac:dyDescent="0.25">
      <c r="R79" s="312"/>
      <c r="S79" s="312"/>
    </row>
    <row r="80" spans="18:20" x14ac:dyDescent="0.25">
      <c r="R80" s="312"/>
      <c r="S80" s="312"/>
    </row>
    <row r="81" spans="18:19" x14ac:dyDescent="0.25">
      <c r="R81" s="312"/>
      <c r="S81" s="312"/>
    </row>
    <row r="82" spans="18:19" x14ac:dyDescent="0.25">
      <c r="R82" s="312"/>
      <c r="S82" s="312"/>
    </row>
  </sheetData>
  <phoneticPr fontId="1" type="noConversion"/>
  <hyperlinks>
    <hyperlink ref="A63" r:id="rId1" xr:uid="{8EAB27E7-017C-4CAE-BDF9-9D4D7EF12A2E}"/>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2FA3E-E5CF-4FC8-BE5E-9E4509B6F706}">
  <sheetPr>
    <tabColor rgb="FFFFFF00"/>
  </sheetPr>
  <dimension ref="A1:L161"/>
  <sheetViews>
    <sheetView view="pageBreakPreview" topLeftCell="A46" zoomScale="98" zoomScaleNormal="100" zoomScaleSheetLayoutView="98" workbookViewId="0">
      <selection activeCell="H6" sqref="H6:H16"/>
    </sheetView>
  </sheetViews>
  <sheetFormatPr defaultRowHeight="14.25" x14ac:dyDescent="0.2"/>
  <cols>
    <col min="1" max="1" width="6" style="31" customWidth="1"/>
    <col min="2" max="2" width="5.25" style="31" customWidth="1"/>
    <col min="3" max="3" width="8.25" style="31" customWidth="1"/>
    <col min="4" max="5" width="9" style="31"/>
    <col min="6" max="6" width="9.375" style="31" customWidth="1"/>
    <col min="7" max="7" width="19.875" style="31" customWidth="1"/>
    <col min="8" max="8" width="13.25" style="31" customWidth="1"/>
    <col min="9" max="9" width="12.5" customWidth="1"/>
    <col min="10" max="10" width="9.875" bestFit="1" customWidth="1"/>
    <col min="11" max="11" width="17" customWidth="1"/>
  </cols>
  <sheetData>
    <row r="1" spans="1:12" s="2" customFormat="1" x14ac:dyDescent="0.2">
      <c r="A1" s="166" t="s">
        <v>189</v>
      </c>
      <c r="B1" s="98"/>
      <c r="C1" s="98"/>
      <c r="D1" s="98"/>
      <c r="E1" s="98"/>
      <c r="F1" s="98"/>
      <c r="G1" s="98"/>
      <c r="H1" s="98"/>
    </row>
    <row r="2" spans="1:12" s="209" customFormat="1" x14ac:dyDescent="0.2">
      <c r="A2" s="203" t="s">
        <v>207</v>
      </c>
      <c r="B2" s="122"/>
      <c r="C2" s="122"/>
      <c r="D2" s="122"/>
      <c r="E2" s="122"/>
      <c r="F2" s="122"/>
      <c r="G2" s="122"/>
      <c r="H2" s="122"/>
    </row>
    <row r="3" spans="1:12" s="209" customFormat="1" x14ac:dyDescent="0.2">
      <c r="A3" s="203"/>
      <c r="B3" s="122"/>
      <c r="C3" s="122"/>
      <c r="D3" s="122"/>
      <c r="E3" s="122"/>
      <c r="F3" s="122"/>
      <c r="G3" s="122"/>
      <c r="H3" s="122"/>
    </row>
    <row r="4" spans="1:12" x14ac:dyDescent="0.2">
      <c r="G4" s="29" t="s">
        <v>159</v>
      </c>
      <c r="H4" s="244"/>
    </row>
    <row r="5" spans="1:12" s="1" customFormat="1" ht="26.25" x14ac:dyDescent="0.25">
      <c r="A5" s="29"/>
      <c r="B5" s="29"/>
      <c r="C5" s="259" t="s">
        <v>158</v>
      </c>
      <c r="D5" s="29">
        <v>2019</v>
      </c>
      <c r="E5" s="29">
        <v>2020</v>
      </c>
      <c r="F5" s="244">
        <v>2021</v>
      </c>
      <c r="G5" s="45" t="s">
        <v>244</v>
      </c>
      <c r="H5" s="45" t="s">
        <v>245</v>
      </c>
      <c r="I5" s="302" t="s">
        <v>305</v>
      </c>
    </row>
    <row r="6" spans="1:12" x14ac:dyDescent="0.2">
      <c r="C6" s="31">
        <v>1</v>
      </c>
      <c r="D6" s="44">
        <v>2561435.6829999993</v>
      </c>
      <c r="E6" s="44">
        <v>1598488.686</v>
      </c>
      <c r="F6" s="258">
        <v>2224706.3230000003</v>
      </c>
      <c r="G6" s="112">
        <f t="shared" ref="G6:H37" si="0">(E6-D6)/D6</f>
        <v>-0.3759403382216408</v>
      </c>
      <c r="H6" s="112">
        <v>-0.1</v>
      </c>
      <c r="I6" s="294"/>
      <c r="L6" s="258"/>
    </row>
    <row r="7" spans="1:12" x14ac:dyDescent="0.2">
      <c r="C7" s="31">
        <v>2</v>
      </c>
      <c r="D7" s="44">
        <v>2505953.4879999999</v>
      </c>
      <c r="E7" s="44">
        <v>2488221.9280000003</v>
      </c>
      <c r="F7" s="258">
        <v>2230304.23</v>
      </c>
      <c r="G7" s="112">
        <f t="shared" si="0"/>
        <v>-7.0757737862689298E-3</v>
      </c>
      <c r="H7" s="291">
        <f t="shared" si="0"/>
        <v>-0.10365542361702082</v>
      </c>
      <c r="L7" s="258"/>
    </row>
    <row r="8" spans="1:12" x14ac:dyDescent="0.2">
      <c r="A8" s="31" t="s">
        <v>92</v>
      </c>
      <c r="B8" s="31" t="s">
        <v>92</v>
      </c>
      <c r="C8" s="31">
        <v>3</v>
      </c>
      <c r="D8" s="44">
        <v>2518204.1610000008</v>
      </c>
      <c r="E8" s="44">
        <v>2592669.2479999997</v>
      </c>
      <c r="F8" s="258">
        <v>2210528.5410000002</v>
      </c>
      <c r="G8" s="112">
        <f t="shared" si="0"/>
        <v>2.9570710807827496E-2</v>
      </c>
      <c r="H8" s="112">
        <f t="shared" si="0"/>
        <v>-0.14739277186813746</v>
      </c>
      <c r="L8" s="258"/>
    </row>
    <row r="9" spans="1:12" x14ac:dyDescent="0.2">
      <c r="C9" s="31">
        <v>4</v>
      </c>
      <c r="D9" s="44">
        <v>2527389.6760000004</v>
      </c>
      <c r="E9" s="44">
        <v>2603326.7120000003</v>
      </c>
      <c r="F9" s="258">
        <v>2230652.1189999999</v>
      </c>
      <c r="G9" s="112">
        <f t="shared" si="0"/>
        <v>3.0045638280909014E-2</v>
      </c>
      <c r="H9" s="112">
        <f t="shared" si="0"/>
        <v>-0.14315321672157463</v>
      </c>
      <c r="L9" s="258"/>
    </row>
    <row r="10" spans="1:12" x14ac:dyDescent="0.2">
      <c r="C10" s="31">
        <v>5</v>
      </c>
      <c r="D10" s="44">
        <v>2499645.5100000007</v>
      </c>
      <c r="E10" s="44">
        <v>2599578.63</v>
      </c>
      <c r="F10" s="258">
        <v>2257495.5700000003</v>
      </c>
      <c r="G10" s="112">
        <f t="shared" si="0"/>
        <v>3.9978916850493394E-2</v>
      </c>
      <c r="H10" s="112">
        <f t="shared" si="0"/>
        <v>-0.13159173415731595</v>
      </c>
      <c r="L10" s="258"/>
    </row>
    <row r="11" spans="1:12" x14ac:dyDescent="0.2">
      <c r="C11" s="31">
        <v>6</v>
      </c>
      <c r="D11" s="44">
        <v>2490029.9760000003</v>
      </c>
      <c r="E11" s="44">
        <v>2612364.8130000001</v>
      </c>
      <c r="F11" s="258">
        <v>2213166.0579999997</v>
      </c>
      <c r="G11" s="112">
        <f t="shared" si="0"/>
        <v>4.9129865173960383E-2</v>
      </c>
      <c r="H11" s="112">
        <f t="shared" si="0"/>
        <v>-0.15281125860119305</v>
      </c>
      <c r="L11" s="258"/>
    </row>
    <row r="12" spans="1:12" x14ac:dyDescent="0.2">
      <c r="A12" s="31" t="s">
        <v>93</v>
      </c>
      <c r="B12" s="31" t="s">
        <v>93</v>
      </c>
      <c r="C12" s="31">
        <v>7</v>
      </c>
      <c r="D12" s="44">
        <v>2536011.0290000001</v>
      </c>
      <c r="E12" s="44">
        <v>2592523.2469999995</v>
      </c>
      <c r="F12" s="258">
        <v>2221637.2850000001</v>
      </c>
      <c r="G12" s="112">
        <f t="shared" si="0"/>
        <v>2.2283900721947299E-2</v>
      </c>
      <c r="H12" s="112">
        <f t="shared" si="0"/>
        <v>-0.14305984041962938</v>
      </c>
      <c r="L12" s="258"/>
    </row>
    <row r="13" spans="1:12" x14ac:dyDescent="0.2">
      <c r="C13" s="31">
        <v>8</v>
      </c>
      <c r="D13" s="44">
        <v>2569514.4179999991</v>
      </c>
      <c r="E13" s="44">
        <v>2588332.7810000009</v>
      </c>
      <c r="F13" s="258">
        <v>2282254.2259999998</v>
      </c>
      <c r="G13" s="112">
        <f t="shared" si="0"/>
        <v>7.3237039917640051E-3</v>
      </c>
      <c r="H13" s="112">
        <f t="shared" si="0"/>
        <v>-0.11825316947141079</v>
      </c>
      <c r="L13" s="258"/>
    </row>
    <row r="14" spans="1:12" x14ac:dyDescent="0.2">
      <c r="C14" s="31">
        <v>9</v>
      </c>
      <c r="D14" s="44">
        <v>2551939.8570000008</v>
      </c>
      <c r="E14" s="44">
        <v>2605691.466</v>
      </c>
      <c r="F14" s="258">
        <v>2308763.7680000002</v>
      </c>
      <c r="G14" s="112">
        <f t="shared" si="0"/>
        <v>2.1063039104373071E-2</v>
      </c>
      <c r="H14" s="112">
        <f t="shared" si="0"/>
        <v>-0.11395351363521711</v>
      </c>
      <c r="L14" s="258"/>
    </row>
    <row r="15" spans="1:12" x14ac:dyDescent="0.2">
      <c r="C15" s="31">
        <v>10</v>
      </c>
      <c r="D15" s="44">
        <v>2509970.7590000001</v>
      </c>
      <c r="E15" s="44">
        <v>2614890.801</v>
      </c>
      <c r="F15" s="258">
        <v>2259995.1879999996</v>
      </c>
      <c r="G15" s="112">
        <f t="shared" si="0"/>
        <v>4.1801300522640826E-2</v>
      </c>
      <c r="H15" s="112">
        <f t="shared" si="0"/>
        <v>-0.1357210071121438</v>
      </c>
      <c r="I15" s="258"/>
      <c r="J15" s="258"/>
      <c r="L15" s="258"/>
    </row>
    <row r="16" spans="1:12" x14ac:dyDescent="0.2">
      <c r="C16" s="31">
        <v>11</v>
      </c>
      <c r="D16" s="44">
        <v>2540948.8289999994</v>
      </c>
      <c r="E16" s="44">
        <v>2568946.102</v>
      </c>
      <c r="F16" s="258">
        <v>2290126.5990000004</v>
      </c>
      <c r="G16" s="112">
        <f t="shared" si="0"/>
        <v>1.1018432437704362E-2</v>
      </c>
      <c r="H16" s="112">
        <f t="shared" si="0"/>
        <v>-0.10853458653061285</v>
      </c>
      <c r="I16" s="258"/>
      <c r="J16" s="258"/>
      <c r="L16" s="258"/>
    </row>
    <row r="17" spans="1:12" x14ac:dyDescent="0.2">
      <c r="A17" s="31" t="s">
        <v>75</v>
      </c>
      <c r="B17" s="31" t="s">
        <v>75</v>
      </c>
      <c r="C17" s="31">
        <v>12</v>
      </c>
      <c r="D17" s="44">
        <v>2537537.1859999998</v>
      </c>
      <c r="E17" s="44">
        <v>2482436.1320000002</v>
      </c>
      <c r="F17" s="258">
        <v>2298733.4899999998</v>
      </c>
      <c r="G17" s="112">
        <f t="shared" si="0"/>
        <v>-2.1714382868554954E-2</v>
      </c>
      <c r="H17" s="112">
        <f t="shared" si="0"/>
        <v>-7.400095399513805E-2</v>
      </c>
      <c r="I17" s="319">
        <f>(F17-D17)/D17</f>
        <v>-9.4108451816004246E-2</v>
      </c>
      <c r="J17" s="4"/>
      <c r="L17" s="258"/>
    </row>
    <row r="18" spans="1:12" x14ac:dyDescent="0.2">
      <c r="C18" s="31">
        <v>13</v>
      </c>
      <c r="D18" s="44">
        <v>2536083.7219999996</v>
      </c>
      <c r="E18" s="44">
        <v>2269181.6870000004</v>
      </c>
      <c r="F18" s="258">
        <v>2119791.0460000001</v>
      </c>
      <c r="G18" s="112">
        <f t="shared" si="0"/>
        <v>-0.10524180754944307</v>
      </c>
      <c r="H18" s="112">
        <f t="shared" si="0"/>
        <v>-6.583458779693574E-2</v>
      </c>
      <c r="I18" s="319">
        <f>(F18-D18)/D18</f>
        <v>-0.1641478443273568</v>
      </c>
      <c r="J18" s="258"/>
      <c r="L18" s="258"/>
    </row>
    <row r="19" spans="1:12" x14ac:dyDescent="0.2">
      <c r="C19" s="31">
        <v>14</v>
      </c>
      <c r="D19" s="44">
        <v>2532328.0950000002</v>
      </c>
      <c r="E19" s="44">
        <v>2020798.3389999997</v>
      </c>
      <c r="F19" s="258">
        <v>2211028.8220000002</v>
      </c>
      <c r="G19" s="112">
        <f t="shared" si="0"/>
        <v>-0.20199979497522436</v>
      </c>
      <c r="H19" s="112">
        <f t="shared" ref="H19:H22" si="1">(F19-E19)/E19</f>
        <v>9.4136302137964353E-2</v>
      </c>
      <c r="I19" s="319">
        <f t="shared" ref="I19:I21" si="2">(F19-D19)/D19</f>
        <v>-0.12687900656885459</v>
      </c>
      <c r="L19" s="258"/>
    </row>
    <row r="20" spans="1:12" x14ac:dyDescent="0.2">
      <c r="C20" s="31">
        <v>15</v>
      </c>
      <c r="D20" s="44">
        <v>2513546.693</v>
      </c>
      <c r="E20" s="44">
        <v>1784991.84</v>
      </c>
      <c r="F20" s="258">
        <v>2345465.4550000001</v>
      </c>
      <c r="G20" s="112">
        <f t="shared" si="0"/>
        <v>-0.28985133040454719</v>
      </c>
      <c r="H20" s="112">
        <f t="shared" si="1"/>
        <v>0.31399225612146214</v>
      </c>
      <c r="I20" s="319">
        <f>(F20-D20)/D20</f>
        <v>-6.6870147456616152E-2</v>
      </c>
      <c r="L20" s="258"/>
    </row>
    <row r="21" spans="1:12" x14ac:dyDescent="0.2">
      <c r="A21" s="31" t="s">
        <v>74</v>
      </c>
      <c r="B21" s="31" t="s">
        <v>74</v>
      </c>
      <c r="C21" s="31">
        <v>16</v>
      </c>
      <c r="D21" s="44">
        <v>2281050.9869999997</v>
      </c>
      <c r="E21" s="44">
        <v>1791064.7449999999</v>
      </c>
      <c r="F21" s="258">
        <v>2339199.6430000011</v>
      </c>
      <c r="G21" s="112">
        <f t="shared" si="0"/>
        <v>-0.21480722912047731</v>
      </c>
      <c r="H21" s="112">
        <f t="shared" si="1"/>
        <v>0.30603857260336015</v>
      </c>
      <c r="I21" s="319">
        <f t="shared" si="2"/>
        <v>2.5492045697969031E-2</v>
      </c>
      <c r="L21" s="258"/>
    </row>
    <row r="22" spans="1:12" x14ac:dyDescent="0.2">
      <c r="C22" s="31">
        <v>17</v>
      </c>
      <c r="D22" s="44">
        <v>2380726.9329999997</v>
      </c>
      <c r="E22" s="44">
        <v>1915111.2169999999</v>
      </c>
      <c r="F22" s="258">
        <v>2309751.213</v>
      </c>
      <c r="G22" s="112">
        <f t="shared" si="0"/>
        <v>-0.19557711955367701</v>
      </c>
      <c r="H22" s="112">
        <f t="shared" si="1"/>
        <v>0.20606635922596658</v>
      </c>
      <c r="I22" s="319">
        <f>(F22-D22)/D22</f>
        <v>-2.9812625302038261E-2</v>
      </c>
      <c r="L22" s="258"/>
    </row>
    <row r="23" spans="1:12" x14ac:dyDescent="0.2">
      <c r="C23" s="31">
        <v>18</v>
      </c>
      <c r="D23" s="44">
        <v>2371038.9610000001</v>
      </c>
      <c r="E23" s="44">
        <v>1755746.2289999998</v>
      </c>
      <c r="F23" s="44"/>
      <c r="G23" s="112">
        <f t="shared" si="0"/>
        <v>-0.25950342534249071</v>
      </c>
    </row>
    <row r="24" spans="1:12" x14ac:dyDescent="0.2">
      <c r="C24" s="31">
        <v>19</v>
      </c>
      <c r="D24" s="44">
        <v>2495515.622</v>
      </c>
      <c r="E24" s="44">
        <v>1852793.7629999996</v>
      </c>
      <c r="F24" s="44"/>
      <c r="G24" s="112">
        <f t="shared" si="0"/>
        <v>-0.25755072552296787</v>
      </c>
    </row>
    <row r="25" spans="1:12" x14ac:dyDescent="0.2">
      <c r="A25" s="31" t="s">
        <v>16</v>
      </c>
      <c r="B25" s="31" t="s">
        <v>22</v>
      </c>
      <c r="C25" s="31">
        <v>20</v>
      </c>
      <c r="D25" s="44">
        <v>2451582.0050000008</v>
      </c>
      <c r="E25" s="44">
        <v>1845613.6179999998</v>
      </c>
      <c r="F25" s="44"/>
      <c r="G25" s="112">
        <f t="shared" si="0"/>
        <v>-0.24717443094464256</v>
      </c>
    </row>
    <row r="26" spans="1:12" x14ac:dyDescent="0.2">
      <c r="C26" s="31">
        <v>21</v>
      </c>
      <c r="D26" s="44">
        <v>2482116.1239999998</v>
      </c>
      <c r="E26" s="44">
        <v>1729328.5090000005</v>
      </c>
      <c r="F26" s="44"/>
      <c r="G26" s="112">
        <f t="shared" si="0"/>
        <v>-0.30328460772691845</v>
      </c>
    </row>
    <row r="27" spans="1:12" x14ac:dyDescent="0.2">
      <c r="C27" s="31">
        <v>22</v>
      </c>
      <c r="D27" s="44">
        <v>2231574.9680000003</v>
      </c>
      <c r="E27" s="44">
        <v>1836036.4060000002</v>
      </c>
      <c r="F27" s="44"/>
      <c r="G27" s="112">
        <f t="shared" si="0"/>
        <v>-0.17724636979347946</v>
      </c>
    </row>
    <row r="28" spans="1:12" x14ac:dyDescent="0.2">
      <c r="C28" s="31">
        <v>23</v>
      </c>
      <c r="D28" s="44">
        <v>2313272.7149999999</v>
      </c>
      <c r="E28" s="44">
        <v>1825662.4720000001</v>
      </c>
      <c r="F28" s="44"/>
      <c r="G28" s="112">
        <f t="shared" si="0"/>
        <v>-0.21078804925946651</v>
      </c>
    </row>
    <row r="29" spans="1:12" x14ac:dyDescent="0.2">
      <c r="C29" s="31">
        <v>24</v>
      </c>
      <c r="D29" s="44">
        <v>2454570.5240000002</v>
      </c>
      <c r="E29" s="44">
        <v>1868326.1130000001</v>
      </c>
      <c r="F29" s="44"/>
      <c r="G29" s="112">
        <f t="shared" si="0"/>
        <v>-0.23883787622636668</v>
      </c>
    </row>
    <row r="30" spans="1:12" x14ac:dyDescent="0.2">
      <c r="A30" s="31" t="s">
        <v>73</v>
      </c>
      <c r="B30" s="31" t="s">
        <v>73</v>
      </c>
      <c r="C30" s="31">
        <v>25</v>
      </c>
      <c r="D30" s="44">
        <v>2305786.1090000002</v>
      </c>
      <c r="E30" s="44">
        <v>1747886.5419999997</v>
      </c>
      <c r="F30" s="44"/>
      <c r="G30" s="112">
        <f t="shared" si="0"/>
        <v>-0.24195633967192073</v>
      </c>
    </row>
    <row r="31" spans="1:12" x14ac:dyDescent="0.2">
      <c r="C31" s="31">
        <v>26</v>
      </c>
      <c r="D31" s="44">
        <v>2361000.9480000003</v>
      </c>
      <c r="E31" s="44">
        <v>1886444.1879999998</v>
      </c>
      <c r="F31" s="44"/>
      <c r="G31" s="112">
        <f t="shared" si="0"/>
        <v>-0.20099812344505691</v>
      </c>
    </row>
    <row r="32" spans="1:12" x14ac:dyDescent="0.2">
      <c r="C32" s="31">
        <v>27</v>
      </c>
      <c r="D32" s="44">
        <v>2261971.2889999999</v>
      </c>
      <c r="E32" s="44">
        <v>1853461.9680000006</v>
      </c>
      <c r="F32" s="44"/>
      <c r="G32" s="112">
        <f t="shared" si="0"/>
        <v>-0.18059880909478657</v>
      </c>
    </row>
    <row r="33" spans="1:7" x14ac:dyDescent="0.2">
      <c r="C33" s="31">
        <v>28</v>
      </c>
      <c r="D33" s="44">
        <v>2152836.7400000002</v>
      </c>
      <c r="E33" s="44">
        <v>1870540.473</v>
      </c>
      <c r="F33" s="44"/>
      <c r="G33" s="112">
        <f t="shared" si="0"/>
        <v>-0.13112757774655973</v>
      </c>
    </row>
    <row r="34" spans="1:7" x14ac:dyDescent="0.2">
      <c r="A34" s="31" t="s">
        <v>72</v>
      </c>
      <c r="B34" s="31" t="s">
        <v>72</v>
      </c>
      <c r="C34" s="31">
        <v>29</v>
      </c>
      <c r="D34" s="44">
        <v>2131911.7919999999</v>
      </c>
      <c r="E34" s="44">
        <v>1864889.5519999999</v>
      </c>
      <c r="F34" s="44"/>
      <c r="G34" s="112">
        <f t="shared" si="0"/>
        <v>-0.12525013511440816</v>
      </c>
    </row>
    <row r="35" spans="1:7" x14ac:dyDescent="0.2">
      <c r="C35" s="31">
        <v>30</v>
      </c>
      <c r="D35" s="44">
        <v>2092960.6780000001</v>
      </c>
      <c r="E35" s="44">
        <v>1837818.0629999998</v>
      </c>
      <c r="F35" s="44"/>
      <c r="G35" s="112">
        <f t="shared" si="0"/>
        <v>-0.12190511636549735</v>
      </c>
    </row>
    <row r="36" spans="1:7" x14ac:dyDescent="0.2">
      <c r="C36" s="31">
        <v>31</v>
      </c>
      <c r="D36" s="44">
        <v>2152073.6869999995</v>
      </c>
      <c r="E36" s="113">
        <v>1906451.9080000003</v>
      </c>
      <c r="F36" s="113"/>
      <c r="G36" s="112">
        <f t="shared" si="0"/>
        <v>-0.11413260637111225</v>
      </c>
    </row>
    <row r="37" spans="1:7" x14ac:dyDescent="0.2">
      <c r="C37" s="31">
        <v>32</v>
      </c>
      <c r="D37" s="44">
        <v>2229793.8799999994</v>
      </c>
      <c r="E37" s="113">
        <v>1916960.5970000001</v>
      </c>
      <c r="F37" s="113"/>
      <c r="G37" s="112">
        <f t="shared" si="0"/>
        <v>-0.14029695112446872</v>
      </c>
    </row>
    <row r="38" spans="1:7" x14ac:dyDescent="0.2">
      <c r="A38" s="31" t="s">
        <v>71</v>
      </c>
      <c r="B38" s="31" t="s">
        <v>71</v>
      </c>
      <c r="C38" s="31">
        <v>33</v>
      </c>
      <c r="D38" s="44">
        <v>2322174.4219999998</v>
      </c>
      <c r="E38" s="44">
        <v>2021932.2199999997</v>
      </c>
      <c r="F38" s="44"/>
      <c r="G38" s="112">
        <f t="shared" ref="G38:G56" si="3">(E38-D38)/D38</f>
        <v>-0.12929356173917933</v>
      </c>
    </row>
    <row r="39" spans="1:7" x14ac:dyDescent="0.2">
      <c r="C39" s="31">
        <v>34</v>
      </c>
      <c r="D39" s="44">
        <v>2492388.7080000006</v>
      </c>
      <c r="E39" s="44">
        <v>2206062.0629999996</v>
      </c>
      <c r="F39" s="44"/>
      <c r="G39" s="112">
        <f t="shared" si="3"/>
        <v>-0.11488041334843059</v>
      </c>
    </row>
    <row r="40" spans="1:7" x14ac:dyDescent="0.2">
      <c r="C40" s="31">
        <v>35</v>
      </c>
      <c r="D40" s="44">
        <v>2525773.176</v>
      </c>
      <c r="E40" s="44">
        <v>2175935.7940000002</v>
      </c>
      <c r="F40" s="44"/>
      <c r="G40" s="112">
        <f t="shared" si="3"/>
        <v>-0.1385070462083329</v>
      </c>
    </row>
    <row r="41" spans="1:7" x14ac:dyDescent="0.2">
      <c r="C41" s="31">
        <v>36</v>
      </c>
      <c r="D41" s="44">
        <v>2539761.3420000002</v>
      </c>
      <c r="E41" s="44">
        <v>2198651.0939999996</v>
      </c>
      <c r="F41" s="44"/>
      <c r="G41" s="112">
        <f t="shared" si="3"/>
        <v>-0.13430799278619801</v>
      </c>
    </row>
    <row r="42" spans="1:7" x14ac:dyDescent="0.2">
      <c r="C42" s="31">
        <v>37</v>
      </c>
      <c r="D42" s="44">
        <v>2513913.3259999999</v>
      </c>
      <c r="E42" s="44">
        <v>2271994.2629999998</v>
      </c>
      <c r="F42" s="44"/>
      <c r="G42" s="112">
        <f t="shared" si="3"/>
        <v>-9.6232061980008013E-2</v>
      </c>
    </row>
    <row r="43" spans="1:7" x14ac:dyDescent="0.2">
      <c r="A43" s="31" t="s">
        <v>70</v>
      </c>
      <c r="B43" s="31" t="s">
        <v>70</v>
      </c>
      <c r="C43" s="31">
        <v>38</v>
      </c>
      <c r="D43" s="44">
        <v>2501339.6979999999</v>
      </c>
      <c r="E43" s="44">
        <v>2283992.0200000005</v>
      </c>
      <c r="F43" s="44"/>
      <c r="G43" s="112">
        <f t="shared" si="3"/>
        <v>-8.689250731269503E-2</v>
      </c>
    </row>
    <row r="44" spans="1:7" x14ac:dyDescent="0.2">
      <c r="C44" s="31">
        <v>39</v>
      </c>
      <c r="D44" s="44">
        <v>2510867.159</v>
      </c>
      <c r="E44" s="44">
        <v>2262081.9629999995</v>
      </c>
      <c r="F44" s="44"/>
      <c r="G44" s="112">
        <f t="shared" si="3"/>
        <v>-9.9083376477425364E-2</v>
      </c>
    </row>
    <row r="45" spans="1:7" x14ac:dyDescent="0.2">
      <c r="C45" s="31">
        <v>40</v>
      </c>
      <c r="D45" s="44">
        <v>2501883.9900000007</v>
      </c>
      <c r="E45" s="44">
        <v>2286774.5579999997</v>
      </c>
      <c r="F45" s="44"/>
      <c r="G45" s="112">
        <f t="shared" si="3"/>
        <v>-8.597897938505171E-2</v>
      </c>
    </row>
    <row r="46" spans="1:7" x14ac:dyDescent="0.2">
      <c r="C46" s="31">
        <v>41</v>
      </c>
      <c r="D46" s="44">
        <v>2508952.9169999999</v>
      </c>
      <c r="E46" s="44">
        <v>2272397.8720000004</v>
      </c>
      <c r="F46" s="44"/>
      <c r="G46" s="112">
        <f t="shared" si="3"/>
        <v>-9.4284369944595284E-2</v>
      </c>
    </row>
    <row r="47" spans="1:7" x14ac:dyDescent="0.2">
      <c r="A47" s="31" t="s">
        <v>68</v>
      </c>
      <c r="B47" s="31" t="s">
        <v>69</v>
      </c>
      <c r="C47" s="31">
        <v>42</v>
      </c>
      <c r="D47" s="44">
        <v>2492391.9760000003</v>
      </c>
      <c r="E47" s="44">
        <v>2285981.6029999992</v>
      </c>
      <c r="F47" s="44"/>
      <c r="G47" s="112">
        <f t="shared" si="3"/>
        <v>-8.2816176182393966E-2</v>
      </c>
    </row>
    <row r="48" spans="1:7" x14ac:dyDescent="0.2">
      <c r="C48" s="31">
        <v>43</v>
      </c>
      <c r="D48" s="44">
        <v>2508750.6229999992</v>
      </c>
      <c r="E48" s="44">
        <v>2322586.2549999994</v>
      </c>
      <c r="F48" s="44"/>
      <c r="G48" s="112">
        <f t="shared" si="3"/>
        <v>-7.4206007680979388E-2</v>
      </c>
    </row>
    <row r="49" spans="1:10" x14ac:dyDescent="0.2">
      <c r="C49" s="31">
        <v>44</v>
      </c>
      <c r="D49" s="44">
        <v>2490744.7779999999</v>
      </c>
      <c r="E49" s="44">
        <v>2257555.0720000002</v>
      </c>
      <c r="F49" s="44"/>
      <c r="G49" s="112">
        <f t="shared" si="3"/>
        <v>-9.362248113885227E-2</v>
      </c>
    </row>
    <row r="50" spans="1:10" x14ac:dyDescent="0.2">
      <c r="C50" s="31">
        <v>45</v>
      </c>
      <c r="D50" s="44">
        <v>2541879.2220000001</v>
      </c>
      <c r="E50" s="44">
        <v>2297015.0069999998</v>
      </c>
      <c r="F50" s="44"/>
      <c r="G50" s="112">
        <f t="shared" si="3"/>
        <v>-9.6331962935412949E-2</v>
      </c>
    </row>
    <row r="51" spans="1:10" x14ac:dyDescent="0.2">
      <c r="A51" s="31" t="s">
        <v>67</v>
      </c>
      <c r="B51" s="31" t="s">
        <v>67</v>
      </c>
      <c r="C51" s="31">
        <v>46</v>
      </c>
      <c r="D51" s="44">
        <v>2550491.8570000003</v>
      </c>
      <c r="E51" s="44">
        <v>2359733.69</v>
      </c>
      <c r="F51" s="44"/>
      <c r="G51" s="112">
        <f t="shared" si="3"/>
        <v>-7.4792697916855319E-2</v>
      </c>
      <c r="J51" s="258"/>
    </row>
    <row r="52" spans="1:10" x14ac:dyDescent="0.2">
      <c r="C52" s="31">
        <v>47</v>
      </c>
      <c r="D52" s="44">
        <v>2565641.2440000004</v>
      </c>
      <c r="E52" s="44">
        <v>2334622.2160000005</v>
      </c>
      <c r="F52" s="44"/>
      <c r="G52" s="112">
        <f t="shared" si="3"/>
        <v>-9.0043387219573362E-2</v>
      </c>
      <c r="H52"/>
    </row>
    <row r="53" spans="1:10" x14ac:dyDescent="0.2">
      <c r="C53" s="31">
        <v>48</v>
      </c>
      <c r="D53" s="44">
        <v>2560113.2629999998</v>
      </c>
      <c r="E53" s="44">
        <v>2370311.5819999995</v>
      </c>
      <c r="F53" s="44"/>
      <c r="G53" s="112">
        <f t="shared" si="3"/>
        <v>-7.4138001526380254E-2</v>
      </c>
      <c r="H53"/>
    </row>
    <row r="54" spans="1:10" x14ac:dyDescent="0.2">
      <c r="C54" s="31">
        <v>49</v>
      </c>
      <c r="D54" s="44">
        <v>2565069.8859999999</v>
      </c>
      <c r="E54" s="44">
        <v>2269229.963</v>
      </c>
      <c r="F54" s="44"/>
      <c r="G54" s="112">
        <f t="shared" si="3"/>
        <v>-0.11533405955708138</v>
      </c>
      <c r="H54"/>
    </row>
    <row r="55" spans="1:10" x14ac:dyDescent="0.2">
      <c r="A55" s="31" t="s">
        <v>66</v>
      </c>
      <c r="B55" s="31" t="s">
        <v>66</v>
      </c>
      <c r="C55" s="31">
        <v>50</v>
      </c>
      <c r="D55" s="113">
        <v>2562166.0060000001</v>
      </c>
      <c r="E55" s="44">
        <v>2318676.8709999998</v>
      </c>
      <c r="F55" s="44"/>
      <c r="G55" s="112">
        <f t="shared" si="3"/>
        <v>-9.5032536701292969E-2</v>
      </c>
      <c r="H55"/>
    </row>
    <row r="56" spans="1:10" x14ac:dyDescent="0.2">
      <c r="C56" s="31">
        <v>51</v>
      </c>
      <c r="D56" s="113">
        <v>2637021.301</v>
      </c>
      <c r="E56" s="44">
        <v>2435647.1290000007</v>
      </c>
      <c r="F56" s="44"/>
      <c r="G56" s="112">
        <f t="shared" si="3"/>
        <v>-7.6364256869534977E-2</v>
      </c>
      <c r="H56"/>
    </row>
    <row r="57" spans="1:10" x14ac:dyDescent="0.2">
      <c r="C57" s="31">
        <v>52</v>
      </c>
      <c r="D57" s="44">
        <v>2066751.4790000001</v>
      </c>
      <c r="E57" s="44">
        <v>2092414.2779999997</v>
      </c>
      <c r="F57" s="44"/>
      <c r="G57" s="112">
        <v>-0.08</v>
      </c>
      <c r="H57" s="294"/>
    </row>
    <row r="58" spans="1:10" x14ac:dyDescent="0.2">
      <c r="C58" s="31">
        <v>53</v>
      </c>
      <c r="D58" s="47" t="s">
        <v>235</v>
      </c>
      <c r="E58" s="51">
        <v>2085896.5009999999</v>
      </c>
      <c r="F58" s="44"/>
      <c r="G58" s="112">
        <v>-0.09</v>
      </c>
      <c r="H58" s="294"/>
    </row>
    <row r="59" spans="1:10" x14ac:dyDescent="0.2">
      <c r="H59"/>
    </row>
    <row r="60" spans="1:10" x14ac:dyDescent="0.2">
      <c r="A60" s="29" t="s">
        <v>62</v>
      </c>
      <c r="H60"/>
    </row>
    <row r="61" spans="1:10" x14ac:dyDescent="0.2">
      <c r="A61" s="30" t="s">
        <v>65</v>
      </c>
      <c r="C61" s="112"/>
      <c r="D61" s="112"/>
      <c r="E61" s="107"/>
      <c r="F61" s="107"/>
    </row>
    <row r="62" spans="1:10" x14ac:dyDescent="0.2">
      <c r="A62" s="287" t="s">
        <v>306</v>
      </c>
      <c r="C62" s="112"/>
      <c r="D62" s="112"/>
      <c r="E62" s="107"/>
      <c r="F62" s="107"/>
    </row>
    <row r="63" spans="1:10" x14ac:dyDescent="0.2">
      <c r="A63" s="293" t="s">
        <v>307</v>
      </c>
      <c r="C63" s="112"/>
      <c r="D63" s="112"/>
      <c r="E63" s="107"/>
      <c r="F63" s="107"/>
    </row>
    <row r="64" spans="1:10" x14ac:dyDescent="0.2">
      <c r="C64" s="112"/>
      <c r="D64" s="112"/>
      <c r="E64" s="107"/>
      <c r="F64" s="107"/>
    </row>
    <row r="65" spans="3:6" x14ac:dyDescent="0.2">
      <c r="C65" s="112"/>
      <c r="D65" s="112"/>
      <c r="E65" s="107"/>
      <c r="F65" s="107"/>
    </row>
    <row r="66" spans="3:6" x14ac:dyDescent="0.2">
      <c r="C66" s="112"/>
      <c r="D66" s="112"/>
      <c r="E66" s="107"/>
      <c r="F66" s="107"/>
    </row>
    <row r="67" spans="3:6" x14ac:dyDescent="0.2">
      <c r="C67" s="112"/>
      <c r="D67" s="112"/>
      <c r="E67" s="107"/>
      <c r="F67" s="107"/>
    </row>
    <row r="68" spans="3:6" x14ac:dyDescent="0.2">
      <c r="C68" s="112"/>
      <c r="D68" s="112"/>
      <c r="E68" s="107"/>
      <c r="F68" s="107"/>
    </row>
    <row r="69" spans="3:6" x14ac:dyDescent="0.2">
      <c r="C69" s="112"/>
      <c r="D69" s="112"/>
      <c r="E69" s="107"/>
      <c r="F69" s="107"/>
    </row>
    <row r="70" spans="3:6" x14ac:dyDescent="0.2">
      <c r="C70" s="112"/>
      <c r="D70" s="112"/>
      <c r="E70" s="107"/>
      <c r="F70" s="107"/>
    </row>
    <row r="71" spans="3:6" x14ac:dyDescent="0.2">
      <c r="C71" s="112"/>
      <c r="D71" s="112"/>
      <c r="E71" s="107"/>
      <c r="F71" s="107"/>
    </row>
    <row r="72" spans="3:6" x14ac:dyDescent="0.2">
      <c r="C72" s="112"/>
      <c r="D72" s="112"/>
      <c r="E72" s="107"/>
      <c r="F72" s="107"/>
    </row>
    <row r="73" spans="3:6" x14ac:dyDescent="0.2">
      <c r="C73" s="112"/>
      <c r="D73" s="112"/>
      <c r="E73" s="107"/>
      <c r="F73" s="107"/>
    </row>
    <row r="74" spans="3:6" x14ac:dyDescent="0.2">
      <c r="C74" s="112"/>
      <c r="D74" s="112"/>
      <c r="E74" s="107"/>
      <c r="F74" s="107"/>
    </row>
    <row r="75" spans="3:6" x14ac:dyDescent="0.2">
      <c r="C75" s="112"/>
      <c r="D75" s="112"/>
      <c r="E75" s="107"/>
      <c r="F75" s="107"/>
    </row>
    <row r="76" spans="3:6" x14ac:dyDescent="0.2">
      <c r="C76" s="112"/>
      <c r="D76" s="112"/>
      <c r="E76" s="107"/>
      <c r="F76" s="107"/>
    </row>
    <row r="77" spans="3:6" x14ac:dyDescent="0.2">
      <c r="C77" s="112"/>
      <c r="D77" s="112"/>
      <c r="E77" s="107"/>
      <c r="F77" s="107"/>
    </row>
    <row r="78" spans="3:6" x14ac:dyDescent="0.2">
      <c r="C78" s="112"/>
      <c r="D78" s="112"/>
      <c r="E78" s="107"/>
      <c r="F78" s="107"/>
    </row>
    <row r="79" spans="3:6" x14ac:dyDescent="0.2">
      <c r="C79" s="112"/>
      <c r="D79" s="112"/>
      <c r="E79" s="107"/>
      <c r="F79" s="107"/>
    </row>
    <row r="80" spans="3:6" x14ac:dyDescent="0.2">
      <c r="C80" s="112"/>
      <c r="D80" s="112"/>
      <c r="E80" s="107"/>
      <c r="F80" s="107"/>
    </row>
    <row r="81" spans="3:6" x14ac:dyDescent="0.2">
      <c r="C81" s="112"/>
      <c r="D81" s="112"/>
      <c r="E81" s="107"/>
      <c r="F81" s="107"/>
    </row>
    <row r="82" spans="3:6" x14ac:dyDescent="0.2">
      <c r="C82" s="112"/>
      <c r="D82" s="112"/>
      <c r="E82" s="107"/>
      <c r="F82" s="107"/>
    </row>
    <row r="83" spans="3:6" x14ac:dyDescent="0.2">
      <c r="C83" s="112"/>
      <c r="D83" s="112"/>
      <c r="E83" s="107"/>
      <c r="F83" s="107"/>
    </row>
    <row r="84" spans="3:6" x14ac:dyDescent="0.2">
      <c r="C84" s="112"/>
      <c r="D84" s="112"/>
      <c r="E84" s="107"/>
      <c r="F84" s="107"/>
    </row>
    <row r="85" spans="3:6" x14ac:dyDescent="0.2">
      <c r="C85" s="112"/>
      <c r="D85" s="112"/>
      <c r="E85" s="107"/>
      <c r="F85" s="107"/>
    </row>
    <row r="86" spans="3:6" x14ac:dyDescent="0.2">
      <c r="C86" s="112"/>
      <c r="D86" s="112"/>
      <c r="E86" s="107"/>
      <c r="F86" s="107"/>
    </row>
    <row r="87" spans="3:6" x14ac:dyDescent="0.2">
      <c r="C87" s="112"/>
      <c r="D87" s="112"/>
      <c r="E87" s="107"/>
      <c r="F87" s="107"/>
    </row>
    <row r="88" spans="3:6" x14ac:dyDescent="0.2">
      <c r="C88" s="112"/>
      <c r="D88" s="112"/>
      <c r="E88" s="107"/>
      <c r="F88" s="107"/>
    </row>
    <row r="89" spans="3:6" x14ac:dyDescent="0.2">
      <c r="C89" s="112"/>
      <c r="D89" s="112"/>
      <c r="E89" s="107"/>
      <c r="F89" s="107"/>
    </row>
    <row r="90" spans="3:6" x14ac:dyDescent="0.2">
      <c r="C90" s="112"/>
      <c r="D90" s="112"/>
      <c r="E90" s="107"/>
      <c r="F90" s="107"/>
    </row>
    <row r="91" spans="3:6" x14ac:dyDescent="0.2">
      <c r="C91" s="112"/>
      <c r="D91" s="112"/>
      <c r="E91" s="107"/>
      <c r="F91" s="107"/>
    </row>
    <row r="92" spans="3:6" x14ac:dyDescent="0.2">
      <c r="C92" s="112"/>
      <c r="D92" s="112"/>
      <c r="E92" s="107"/>
      <c r="F92" s="107"/>
    </row>
    <row r="93" spans="3:6" x14ac:dyDescent="0.2">
      <c r="C93" s="112"/>
      <c r="D93" s="112"/>
      <c r="E93" s="107"/>
      <c r="F93" s="107"/>
    </row>
    <row r="94" spans="3:6" x14ac:dyDescent="0.2">
      <c r="E94" s="114"/>
      <c r="F94" s="114"/>
    </row>
    <row r="95" spans="3:6" x14ac:dyDescent="0.2">
      <c r="E95" s="114"/>
      <c r="F95" s="114"/>
    </row>
    <row r="96" spans="3:6" x14ac:dyDescent="0.2">
      <c r="E96" s="114"/>
      <c r="F96" s="114"/>
    </row>
    <row r="97" spans="4:6" x14ac:dyDescent="0.2">
      <c r="E97" s="114"/>
      <c r="F97" s="114"/>
    </row>
    <row r="98" spans="4:6" x14ac:dyDescent="0.2">
      <c r="E98" s="114"/>
      <c r="F98" s="114"/>
    </row>
    <row r="99" spans="4:6" x14ac:dyDescent="0.2">
      <c r="E99" s="114"/>
      <c r="F99" s="114"/>
    </row>
    <row r="100" spans="4:6" x14ac:dyDescent="0.2">
      <c r="E100" s="114"/>
      <c r="F100" s="114"/>
    </row>
    <row r="101" spans="4:6" x14ac:dyDescent="0.2">
      <c r="E101" s="114"/>
      <c r="F101" s="114"/>
    </row>
    <row r="102" spans="4:6" x14ac:dyDescent="0.2">
      <c r="E102" s="114"/>
      <c r="F102" s="114"/>
    </row>
    <row r="103" spans="4:6" x14ac:dyDescent="0.2">
      <c r="E103" s="114"/>
      <c r="F103" s="114"/>
    </row>
    <row r="104" spans="4:6" x14ac:dyDescent="0.2">
      <c r="E104" s="114"/>
      <c r="F104" s="114"/>
    </row>
    <row r="105" spans="4:6" x14ac:dyDescent="0.2">
      <c r="E105" s="114"/>
      <c r="F105" s="114"/>
    </row>
    <row r="106" spans="4:6" x14ac:dyDescent="0.2">
      <c r="E106" s="114"/>
      <c r="F106" s="114"/>
    </row>
    <row r="107" spans="4:6" x14ac:dyDescent="0.2">
      <c r="E107" s="114"/>
      <c r="F107" s="114"/>
    </row>
    <row r="108" spans="4:6" x14ac:dyDescent="0.2">
      <c r="E108" s="114"/>
      <c r="F108" s="114"/>
    </row>
    <row r="109" spans="4:6" x14ac:dyDescent="0.2">
      <c r="E109" s="114"/>
      <c r="F109" s="114"/>
    </row>
    <row r="110" spans="4:6" x14ac:dyDescent="0.2">
      <c r="D110" s="114"/>
      <c r="E110" s="114"/>
      <c r="F110" s="114"/>
    </row>
    <row r="111" spans="4:6" x14ac:dyDescent="0.2">
      <c r="D111" s="114"/>
      <c r="E111" s="114"/>
      <c r="F111" s="114"/>
    </row>
    <row r="112" spans="4:6" x14ac:dyDescent="0.2">
      <c r="D112" s="114"/>
      <c r="E112" s="114"/>
      <c r="F112" s="114"/>
    </row>
    <row r="113" spans="4:6" x14ac:dyDescent="0.2">
      <c r="D113" s="114"/>
      <c r="E113" s="114"/>
      <c r="F113" s="114"/>
    </row>
    <row r="114" spans="4:6" x14ac:dyDescent="0.2">
      <c r="D114" s="114"/>
      <c r="E114" s="114"/>
      <c r="F114" s="114"/>
    </row>
    <row r="115" spans="4:6" x14ac:dyDescent="0.2">
      <c r="D115" s="114"/>
      <c r="E115" s="114"/>
      <c r="F115" s="114"/>
    </row>
    <row r="116" spans="4:6" x14ac:dyDescent="0.2">
      <c r="D116" s="114"/>
      <c r="E116" s="114"/>
      <c r="F116" s="114"/>
    </row>
    <row r="117" spans="4:6" x14ac:dyDescent="0.2">
      <c r="D117" s="114"/>
      <c r="E117" s="114"/>
      <c r="F117" s="114"/>
    </row>
    <row r="118" spans="4:6" x14ac:dyDescent="0.2">
      <c r="D118" s="114"/>
      <c r="E118" s="114"/>
      <c r="F118" s="114"/>
    </row>
    <row r="119" spans="4:6" x14ac:dyDescent="0.2">
      <c r="D119" s="114"/>
      <c r="E119" s="114"/>
      <c r="F119" s="114"/>
    </row>
    <row r="120" spans="4:6" x14ac:dyDescent="0.2">
      <c r="D120" s="114"/>
      <c r="E120" s="114"/>
      <c r="F120" s="114"/>
    </row>
    <row r="121" spans="4:6" x14ac:dyDescent="0.2">
      <c r="D121" s="114"/>
      <c r="E121" s="114"/>
      <c r="F121" s="114"/>
    </row>
    <row r="122" spans="4:6" x14ac:dyDescent="0.2">
      <c r="D122" s="114"/>
      <c r="E122" s="114"/>
      <c r="F122" s="114"/>
    </row>
    <row r="123" spans="4:6" x14ac:dyDescent="0.2">
      <c r="D123" s="114"/>
      <c r="E123" s="114"/>
      <c r="F123" s="114"/>
    </row>
    <row r="124" spans="4:6" x14ac:dyDescent="0.2">
      <c r="D124" s="114"/>
      <c r="E124" s="114"/>
      <c r="F124" s="114"/>
    </row>
    <row r="125" spans="4:6" x14ac:dyDescent="0.2">
      <c r="D125" s="114"/>
      <c r="E125" s="114"/>
      <c r="F125" s="114"/>
    </row>
    <row r="126" spans="4:6" x14ac:dyDescent="0.2">
      <c r="D126" s="114"/>
      <c r="E126" s="114"/>
      <c r="F126" s="114"/>
    </row>
    <row r="127" spans="4:6" x14ac:dyDescent="0.2">
      <c r="D127" s="114"/>
      <c r="E127" s="114"/>
      <c r="F127" s="114"/>
    </row>
    <row r="128" spans="4:6" x14ac:dyDescent="0.2">
      <c r="D128" s="114"/>
      <c r="E128" s="114"/>
      <c r="F128" s="114"/>
    </row>
    <row r="129" spans="4:6" x14ac:dyDescent="0.2">
      <c r="D129" s="114"/>
      <c r="E129" s="114"/>
      <c r="F129" s="114"/>
    </row>
    <row r="130" spans="4:6" x14ac:dyDescent="0.2">
      <c r="D130" s="114"/>
      <c r="E130" s="114"/>
      <c r="F130" s="114"/>
    </row>
    <row r="131" spans="4:6" x14ac:dyDescent="0.2">
      <c r="D131" s="114"/>
      <c r="E131" s="114"/>
      <c r="F131" s="114"/>
    </row>
    <row r="132" spans="4:6" x14ac:dyDescent="0.2">
      <c r="D132" s="114"/>
      <c r="E132" s="114"/>
      <c r="F132" s="114"/>
    </row>
    <row r="133" spans="4:6" x14ac:dyDescent="0.2">
      <c r="D133" s="114"/>
      <c r="E133" s="114"/>
      <c r="F133" s="114"/>
    </row>
    <row r="134" spans="4:6" x14ac:dyDescent="0.2">
      <c r="D134" s="114"/>
      <c r="E134" s="114"/>
      <c r="F134" s="114"/>
    </row>
    <row r="135" spans="4:6" x14ac:dyDescent="0.2">
      <c r="D135" s="114"/>
      <c r="E135" s="114"/>
      <c r="F135" s="114"/>
    </row>
    <row r="136" spans="4:6" x14ac:dyDescent="0.2">
      <c r="D136" s="114"/>
      <c r="E136" s="114"/>
      <c r="F136" s="114"/>
    </row>
    <row r="137" spans="4:6" x14ac:dyDescent="0.2">
      <c r="D137" s="114"/>
      <c r="E137" s="114"/>
      <c r="F137" s="114"/>
    </row>
    <row r="138" spans="4:6" x14ac:dyDescent="0.2">
      <c r="D138" s="114"/>
      <c r="E138" s="114"/>
      <c r="F138" s="114"/>
    </row>
    <row r="139" spans="4:6" x14ac:dyDescent="0.2">
      <c r="D139" s="114"/>
      <c r="E139" s="114"/>
      <c r="F139" s="114"/>
    </row>
    <row r="140" spans="4:6" x14ac:dyDescent="0.2">
      <c r="D140" s="114"/>
      <c r="E140" s="114"/>
      <c r="F140" s="114"/>
    </row>
    <row r="141" spans="4:6" x14ac:dyDescent="0.2">
      <c r="D141" s="114"/>
      <c r="E141" s="114"/>
      <c r="F141" s="114"/>
    </row>
    <row r="142" spans="4:6" x14ac:dyDescent="0.2">
      <c r="D142" s="114"/>
      <c r="E142" s="114"/>
      <c r="F142" s="114"/>
    </row>
    <row r="143" spans="4:6" x14ac:dyDescent="0.2">
      <c r="D143" s="114"/>
      <c r="E143" s="114"/>
      <c r="F143" s="114"/>
    </row>
    <row r="144" spans="4:6" x14ac:dyDescent="0.2">
      <c r="D144" s="114"/>
      <c r="E144" s="114"/>
      <c r="F144" s="114"/>
    </row>
    <row r="145" spans="4:4" x14ac:dyDescent="0.2">
      <c r="D145" s="114"/>
    </row>
    <row r="146" spans="4:4" x14ac:dyDescent="0.2">
      <c r="D146" s="114"/>
    </row>
    <row r="147" spans="4:4" x14ac:dyDescent="0.2">
      <c r="D147" s="114"/>
    </row>
    <row r="148" spans="4:4" x14ac:dyDescent="0.2">
      <c r="D148" s="114"/>
    </row>
    <row r="149" spans="4:4" x14ac:dyDescent="0.2">
      <c r="D149" s="114"/>
    </row>
    <row r="150" spans="4:4" x14ac:dyDescent="0.2">
      <c r="D150" s="114"/>
    </row>
    <row r="151" spans="4:4" x14ac:dyDescent="0.2">
      <c r="D151" s="114"/>
    </row>
    <row r="152" spans="4:4" x14ac:dyDescent="0.2">
      <c r="D152" s="114"/>
    </row>
    <row r="153" spans="4:4" x14ac:dyDescent="0.2">
      <c r="D153" s="114"/>
    </row>
    <row r="154" spans="4:4" x14ac:dyDescent="0.2">
      <c r="D154" s="114"/>
    </row>
    <row r="155" spans="4:4" x14ac:dyDescent="0.2">
      <c r="D155" s="114"/>
    </row>
    <row r="156" spans="4:4" x14ac:dyDescent="0.2">
      <c r="D156" s="114"/>
    </row>
    <row r="157" spans="4:4" x14ac:dyDescent="0.2">
      <c r="D157" s="114"/>
    </row>
    <row r="158" spans="4:4" x14ac:dyDescent="0.2">
      <c r="D158" s="114"/>
    </row>
    <row r="159" spans="4:4" x14ac:dyDescent="0.2">
      <c r="D159" s="114"/>
    </row>
    <row r="160" spans="4:4" x14ac:dyDescent="0.2">
      <c r="D160" s="114"/>
    </row>
    <row r="161" spans="4:4" x14ac:dyDescent="0.2">
      <c r="D161" s="114"/>
    </row>
  </sheetData>
  <pageMargins left="0.7" right="0.7" top="0.75" bottom="0.75" header="0.3" footer="0.3"/>
  <pageSetup paperSize="9" scale="5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E825F-9CC8-422A-A92A-01AB185A1364}">
  <sheetPr>
    <tabColor rgb="FFFFFF00"/>
  </sheetPr>
  <dimension ref="A1:V198"/>
  <sheetViews>
    <sheetView zoomScaleNormal="100" zoomScaleSheetLayoutView="96" workbookViewId="0">
      <pane xSplit="2" ySplit="5" topLeftCell="Q6" activePane="bottomRight" state="frozen"/>
      <selection pane="topRight" activeCell="C1" sqref="C1"/>
      <selection pane="bottomLeft" activeCell="A6" sqref="A6"/>
      <selection pane="bottomRight" activeCell="U20" sqref="U20:U23"/>
    </sheetView>
  </sheetViews>
  <sheetFormatPr defaultRowHeight="14.25" x14ac:dyDescent="0.2"/>
  <cols>
    <col min="1" max="1" width="9" style="31"/>
    <col min="2" max="2" width="12.5" style="31" customWidth="1"/>
    <col min="3" max="6" width="18.875" style="31" customWidth="1"/>
    <col min="7" max="11" width="18.875" style="33" customWidth="1"/>
    <col min="12" max="12" width="4.5" style="33" customWidth="1"/>
    <col min="13" max="13" width="12.375" style="31" customWidth="1"/>
    <col min="14" max="16" width="14" style="31" customWidth="1"/>
    <col min="17" max="17" width="12.75" customWidth="1"/>
    <col min="18" max="19" width="14" customWidth="1"/>
    <col min="20" max="20" width="12.75" customWidth="1"/>
    <col min="21" max="22" width="14" customWidth="1"/>
  </cols>
  <sheetData>
    <row r="1" spans="1:22" s="3" customFormat="1" ht="15" x14ac:dyDescent="0.25">
      <c r="A1" s="166" t="s">
        <v>192</v>
      </c>
      <c r="B1" s="106"/>
      <c r="C1" s="210"/>
      <c r="D1" s="106"/>
      <c r="E1" s="106"/>
      <c r="F1" s="106"/>
      <c r="G1" s="211"/>
      <c r="H1" s="211"/>
      <c r="I1" s="211"/>
      <c r="J1" s="211"/>
      <c r="K1" s="211"/>
      <c r="L1" s="211"/>
      <c r="M1" s="106"/>
      <c r="N1" s="106"/>
      <c r="O1" s="106"/>
      <c r="P1" s="106"/>
    </row>
    <row r="2" spans="1:22" s="3" customFormat="1" ht="15" x14ac:dyDescent="0.25">
      <c r="A2" s="181" t="s">
        <v>208</v>
      </c>
      <c r="B2" s="106"/>
      <c r="C2" s="210"/>
      <c r="D2" s="106"/>
      <c r="E2" s="106"/>
      <c r="F2" s="106"/>
      <c r="G2" s="211"/>
      <c r="H2" s="211"/>
      <c r="I2" s="211"/>
      <c r="J2" s="211"/>
      <c r="K2" s="211"/>
      <c r="L2" s="211"/>
      <c r="M2" s="106"/>
      <c r="N2" s="106"/>
      <c r="O2" s="106"/>
      <c r="P2" s="106"/>
    </row>
    <row r="3" spans="1:22" x14ac:dyDescent="0.2">
      <c r="C3" s="333">
        <v>2019</v>
      </c>
      <c r="D3" s="333"/>
      <c r="E3" s="333"/>
      <c r="F3" s="333">
        <v>2020</v>
      </c>
      <c r="G3" s="333"/>
      <c r="H3" s="333"/>
      <c r="I3" s="333">
        <v>2021</v>
      </c>
      <c r="J3" s="333"/>
      <c r="K3" s="333"/>
      <c r="L3" s="250"/>
      <c r="N3" s="29" t="s">
        <v>191</v>
      </c>
      <c r="O3" s="29"/>
      <c r="Q3" s="251" t="s">
        <v>191</v>
      </c>
      <c r="R3" s="251"/>
      <c r="S3" s="31"/>
      <c r="T3" s="302" t="s">
        <v>191</v>
      </c>
      <c r="U3" s="302"/>
      <c r="V3" s="31"/>
    </row>
    <row r="4" spans="1:22" s="1" customFormat="1" ht="26.25" x14ac:dyDescent="0.25">
      <c r="A4" s="29"/>
      <c r="B4" s="29" t="s">
        <v>158</v>
      </c>
      <c r="C4" s="116" t="s">
        <v>165</v>
      </c>
      <c r="D4" s="116" t="s">
        <v>164</v>
      </c>
      <c r="E4" s="116" t="s">
        <v>163</v>
      </c>
      <c r="F4" s="116" t="s">
        <v>165</v>
      </c>
      <c r="G4" s="115" t="s">
        <v>164</v>
      </c>
      <c r="H4" s="115" t="s">
        <v>163</v>
      </c>
      <c r="I4" s="116" t="s">
        <v>165</v>
      </c>
      <c r="J4" s="115" t="s">
        <v>164</v>
      </c>
      <c r="K4" s="115" t="s">
        <v>163</v>
      </c>
      <c r="L4" s="268"/>
      <c r="M4" s="29"/>
      <c r="N4" s="269" t="s">
        <v>260</v>
      </c>
      <c r="O4" s="270" t="s">
        <v>261</v>
      </c>
      <c r="P4" s="270" t="s">
        <v>262</v>
      </c>
      <c r="Q4" s="269" t="s">
        <v>263</v>
      </c>
      <c r="R4" s="270" t="s">
        <v>264</v>
      </c>
      <c r="S4" s="270" t="s">
        <v>265</v>
      </c>
      <c r="T4" s="269" t="s">
        <v>308</v>
      </c>
      <c r="U4" s="270" t="s">
        <v>309</v>
      </c>
      <c r="V4" s="270" t="s">
        <v>310</v>
      </c>
    </row>
    <row r="5" spans="1:22" s="120" customFormat="1" ht="25.5" x14ac:dyDescent="0.2">
      <c r="A5" s="30"/>
      <c r="B5" s="30"/>
      <c r="C5" s="30" t="s">
        <v>162</v>
      </c>
      <c r="D5" s="30" t="s">
        <v>161</v>
      </c>
      <c r="E5" s="30" t="s">
        <v>160</v>
      </c>
      <c r="F5" s="30" t="s">
        <v>162</v>
      </c>
      <c r="G5" s="30" t="s">
        <v>161</v>
      </c>
      <c r="H5" s="30" t="s">
        <v>160</v>
      </c>
      <c r="I5" s="30" t="s">
        <v>162</v>
      </c>
      <c r="J5" s="30" t="s">
        <v>161</v>
      </c>
      <c r="K5" s="30" t="s">
        <v>160</v>
      </c>
      <c r="L5" s="30"/>
      <c r="M5" s="30"/>
      <c r="N5" s="271" t="s">
        <v>162</v>
      </c>
      <c r="O5" s="271" t="s">
        <v>161</v>
      </c>
      <c r="P5" s="271" t="s">
        <v>160</v>
      </c>
      <c r="Q5" s="271" t="s">
        <v>162</v>
      </c>
      <c r="R5" s="271" t="s">
        <v>161</v>
      </c>
      <c r="S5" s="271" t="s">
        <v>160</v>
      </c>
      <c r="T5" s="271" t="s">
        <v>162</v>
      </c>
      <c r="U5" s="271" t="s">
        <v>161</v>
      </c>
      <c r="V5" s="271" t="s">
        <v>160</v>
      </c>
    </row>
    <row r="6" spans="1:22" s="120" customFormat="1" x14ac:dyDescent="0.2">
      <c r="A6" s="30"/>
      <c r="B6" s="30"/>
      <c r="C6" s="30">
        <v>2019</v>
      </c>
      <c r="D6" s="30">
        <v>2019</v>
      </c>
      <c r="E6" s="30">
        <v>2019</v>
      </c>
      <c r="F6" s="30">
        <v>2020</v>
      </c>
      <c r="G6" s="30">
        <v>2020</v>
      </c>
      <c r="H6" s="30">
        <v>2020</v>
      </c>
      <c r="I6" s="30">
        <v>2021</v>
      </c>
      <c r="J6" s="30">
        <v>2021</v>
      </c>
      <c r="K6" s="30">
        <v>2021</v>
      </c>
      <c r="L6" s="30"/>
      <c r="M6" s="30"/>
      <c r="N6" s="271"/>
      <c r="O6" s="271"/>
      <c r="P6" s="271"/>
      <c r="Q6" s="271"/>
      <c r="R6" s="271"/>
      <c r="S6" s="271"/>
      <c r="T6" s="271"/>
      <c r="U6" s="271"/>
      <c r="V6" s="271"/>
    </row>
    <row r="7" spans="1:22" x14ac:dyDescent="0.2">
      <c r="B7" s="31">
        <v>1</v>
      </c>
      <c r="C7" s="44">
        <v>721553.91499999992</v>
      </c>
      <c r="D7" s="44">
        <v>663031.18099999998</v>
      </c>
      <c r="E7" s="44">
        <v>1173482.791</v>
      </c>
      <c r="F7" s="44">
        <v>449716.63500000001</v>
      </c>
      <c r="G7" s="44">
        <v>422254.77800000005</v>
      </c>
      <c r="H7" s="44">
        <v>724029.30299999996</v>
      </c>
      <c r="I7" s="44">
        <v>600138.86</v>
      </c>
      <c r="J7" s="44">
        <v>504718.61300000001</v>
      </c>
      <c r="K7" s="44">
        <v>1118420.9949999999</v>
      </c>
      <c r="L7" s="44"/>
      <c r="N7" s="112">
        <f t="shared" ref="N7:N38" si="0">(F7-C7)/C7</f>
        <v>-0.37673869457142362</v>
      </c>
      <c r="O7" s="112">
        <f t="shared" ref="O7:O38" si="1">(G7-D7)/D7</f>
        <v>-0.36314491670942989</v>
      </c>
      <c r="P7" s="112">
        <f t="shared" ref="P7:P38" si="2">(H7-E7)/E7</f>
        <v>-0.3830081629207292</v>
      </c>
      <c r="Q7" s="112">
        <f>N59+(1/4)*($Q$8-$N$57)</f>
        <v>-5.2619740175934876E-2</v>
      </c>
      <c r="R7" s="112">
        <f t="shared" ref="R7:S7" si="3">O59+(1/4)*($Q$8-$N$57)</f>
        <v>-0.19323765942049667</v>
      </c>
      <c r="S7" s="112">
        <f t="shared" si="3"/>
        <v>4.097583632294996E-2</v>
      </c>
      <c r="T7" s="112"/>
      <c r="U7" s="112"/>
      <c r="V7" s="112"/>
    </row>
    <row r="8" spans="1:22" x14ac:dyDescent="0.2">
      <c r="B8" s="31">
        <v>2</v>
      </c>
      <c r="C8" s="44">
        <v>667065.41599999997</v>
      </c>
      <c r="D8" s="44">
        <v>638735.93499999994</v>
      </c>
      <c r="E8" s="44">
        <v>1196060.909</v>
      </c>
      <c r="F8" s="44">
        <v>657259.17299999995</v>
      </c>
      <c r="G8" s="44">
        <v>675246.85700000008</v>
      </c>
      <c r="H8" s="44">
        <v>1151834.9509999999</v>
      </c>
      <c r="I8" s="44">
        <v>628450.23</v>
      </c>
      <c r="J8" s="44">
        <v>434647.24599999993</v>
      </c>
      <c r="K8" s="44">
        <v>1156633.8999999999</v>
      </c>
      <c r="L8" s="44"/>
      <c r="N8" s="112">
        <f t="shared" si="0"/>
        <v>-1.4700571735231462E-2</v>
      </c>
      <c r="O8" s="112">
        <f t="shared" si="1"/>
        <v>5.7161214829724805E-2</v>
      </c>
      <c r="P8" s="112">
        <f t="shared" si="2"/>
        <v>-3.6976342648784036E-2</v>
      </c>
      <c r="Q8" s="112">
        <f t="shared" ref="Q8:Q10" si="4">(I8-F8)/F8</f>
        <v>-4.3831937511810082E-2</v>
      </c>
      <c r="R8" s="112">
        <f t="shared" ref="R8:S10" si="5">(J8-G8)/G8</f>
        <v>-0.35631355926474179</v>
      </c>
      <c r="S8" s="112">
        <f t="shared" si="5"/>
        <v>4.1663512605114748E-3</v>
      </c>
      <c r="T8" s="112"/>
      <c r="U8" s="112"/>
      <c r="V8" s="112"/>
    </row>
    <row r="9" spans="1:22" x14ac:dyDescent="0.2">
      <c r="A9" s="31" t="s">
        <v>92</v>
      </c>
      <c r="B9" s="31">
        <v>3</v>
      </c>
      <c r="C9" s="44">
        <v>664358.25900000008</v>
      </c>
      <c r="D9" s="44">
        <v>664676.66899999999</v>
      </c>
      <c r="E9" s="44">
        <v>1183438.1000000001</v>
      </c>
      <c r="F9" s="44">
        <v>681361.30500000005</v>
      </c>
      <c r="G9" s="44">
        <v>683307.08799999999</v>
      </c>
      <c r="H9" s="44">
        <v>1223155.8219999999</v>
      </c>
      <c r="I9" s="44">
        <v>628070.89900000009</v>
      </c>
      <c r="J9" s="44">
        <v>427831.52100000001</v>
      </c>
      <c r="K9" s="44">
        <v>1152331.388</v>
      </c>
      <c r="L9" s="44"/>
      <c r="M9" s="31" t="s">
        <v>92</v>
      </c>
      <c r="N9" s="112">
        <f t="shared" si="0"/>
        <v>2.5593188268018461E-2</v>
      </c>
      <c r="O9" s="112">
        <f t="shared" si="1"/>
        <v>2.8029295850009735E-2</v>
      </c>
      <c r="P9" s="112">
        <f t="shared" si="2"/>
        <v>3.356130075582308E-2</v>
      </c>
      <c r="Q9" s="112">
        <f t="shared" si="4"/>
        <v>-7.8211670678891801E-2</v>
      </c>
      <c r="R9" s="112">
        <f t="shared" si="5"/>
        <v>-0.37388104336479527</v>
      </c>
      <c r="S9" s="112">
        <f t="shared" si="5"/>
        <v>-5.7903034696097692E-2</v>
      </c>
      <c r="T9" s="112"/>
      <c r="U9" s="112"/>
      <c r="V9" s="112"/>
    </row>
    <row r="10" spans="1:22" x14ac:dyDescent="0.2">
      <c r="B10" s="31">
        <v>4</v>
      </c>
      <c r="C10" s="44">
        <v>664423.13800000004</v>
      </c>
      <c r="D10" s="44">
        <v>669911.59899999993</v>
      </c>
      <c r="E10" s="44">
        <v>1189715.645</v>
      </c>
      <c r="F10" s="44">
        <v>683212.97900000005</v>
      </c>
      <c r="G10" s="44">
        <v>683852.42700000003</v>
      </c>
      <c r="H10" s="44">
        <v>1231233.966</v>
      </c>
      <c r="I10" s="44">
        <v>622653.94799999997</v>
      </c>
      <c r="J10" s="44">
        <v>436828.69099999999</v>
      </c>
      <c r="K10" s="44">
        <v>1166008.112</v>
      </c>
      <c r="L10" s="44"/>
      <c r="N10" s="112">
        <f t="shared" si="0"/>
        <v>2.8279931756380244E-2</v>
      </c>
      <c r="O10" s="112">
        <f t="shared" si="1"/>
        <v>2.0809951672444617E-2</v>
      </c>
      <c r="P10" s="112">
        <f t="shared" si="2"/>
        <v>3.489768431178359E-2</v>
      </c>
      <c r="Q10" s="112">
        <f t="shared" si="4"/>
        <v>-8.8638583957580341E-2</v>
      </c>
      <c r="R10" s="112">
        <f t="shared" si="5"/>
        <v>-0.36122374688888836</v>
      </c>
      <c r="S10" s="112">
        <f t="shared" si="5"/>
        <v>-5.2976002775414054E-2</v>
      </c>
      <c r="T10" s="112"/>
      <c r="U10" s="112"/>
      <c r="V10" s="112"/>
    </row>
    <row r="11" spans="1:22" x14ac:dyDescent="0.2">
      <c r="B11" s="31">
        <v>5</v>
      </c>
      <c r="C11" s="44">
        <v>664100.53900000011</v>
      </c>
      <c r="D11" s="44">
        <v>656778.67000000004</v>
      </c>
      <c r="E11" s="44">
        <v>1171560.3949999998</v>
      </c>
      <c r="F11" s="44">
        <v>682876.60899999994</v>
      </c>
      <c r="G11" s="44">
        <v>681283.429</v>
      </c>
      <c r="H11" s="44">
        <v>1230741.0649999999</v>
      </c>
      <c r="I11" s="44">
        <v>630159.38900000008</v>
      </c>
      <c r="J11" s="44">
        <v>468635.22600000002</v>
      </c>
      <c r="K11" s="44">
        <v>1150155.912</v>
      </c>
      <c r="L11" s="44"/>
      <c r="N11" s="112">
        <f t="shared" si="0"/>
        <v>2.8272932933126004E-2</v>
      </c>
      <c r="O11" s="112">
        <f t="shared" si="1"/>
        <v>3.7310528065718031E-2</v>
      </c>
      <c r="P11" s="112">
        <f t="shared" si="2"/>
        <v>5.0514399643904119E-2</v>
      </c>
      <c r="Q11" s="112">
        <f t="shared" ref="Q11:Q17" si="6">(I11-F11)/F11</f>
        <v>-7.7198749093483537E-2</v>
      </c>
      <c r="R11" s="112">
        <f t="shared" ref="R11:R17" si="7">(J11-G11)/G11</f>
        <v>-0.31212883500209132</v>
      </c>
      <c r="S11" s="112">
        <f t="shared" ref="S11:S17" si="8">(K11-H11)/H11</f>
        <v>-6.5476935231701186E-2</v>
      </c>
      <c r="T11" s="112"/>
      <c r="U11" s="112"/>
      <c r="V11" s="112"/>
    </row>
    <row r="12" spans="1:22" x14ac:dyDescent="0.2">
      <c r="B12" s="31">
        <v>6</v>
      </c>
      <c r="C12" s="44">
        <v>651498.67799999996</v>
      </c>
      <c r="D12" s="44">
        <v>660024.97499999998</v>
      </c>
      <c r="E12" s="44">
        <v>1168649.9709999999</v>
      </c>
      <c r="F12" s="44">
        <v>678757.23199999996</v>
      </c>
      <c r="G12" s="44">
        <v>687269.48199999996</v>
      </c>
      <c r="H12" s="44">
        <v>1234565.273</v>
      </c>
      <c r="I12" s="44">
        <v>605723.91299999994</v>
      </c>
      <c r="J12" s="44">
        <v>465345.53200000001</v>
      </c>
      <c r="K12" s="44">
        <v>1124832.311</v>
      </c>
      <c r="L12" s="44"/>
      <c r="N12" s="112">
        <f t="shared" si="0"/>
        <v>4.1839768706330369E-2</v>
      </c>
      <c r="O12" s="112">
        <f t="shared" si="1"/>
        <v>4.1277994063785212E-2</v>
      </c>
      <c r="P12" s="112">
        <f t="shared" si="2"/>
        <v>5.6402946678377273E-2</v>
      </c>
      <c r="Q12" s="112">
        <f t="shared" si="6"/>
        <v>-0.10759858688327024</v>
      </c>
      <c r="R12" s="112">
        <f t="shared" si="7"/>
        <v>-0.32290674300594069</v>
      </c>
      <c r="S12" s="112">
        <f t="shared" si="8"/>
        <v>-8.8883888442243625E-2</v>
      </c>
      <c r="T12" s="112"/>
      <c r="U12" s="112"/>
      <c r="V12" s="112"/>
    </row>
    <row r="13" spans="1:22" x14ac:dyDescent="0.2">
      <c r="A13" s="31" t="s">
        <v>93</v>
      </c>
      <c r="B13" s="31">
        <v>7</v>
      </c>
      <c r="C13" s="44">
        <v>667461.03899999987</v>
      </c>
      <c r="D13" s="44">
        <v>670477.46600000001</v>
      </c>
      <c r="E13" s="44">
        <v>1196556.2300000002</v>
      </c>
      <c r="F13" s="44">
        <v>675943.728</v>
      </c>
      <c r="G13" s="44">
        <v>689212.25</v>
      </c>
      <c r="H13" s="44">
        <v>1218824.726</v>
      </c>
      <c r="I13" s="44">
        <v>610337.63299999991</v>
      </c>
      <c r="J13" s="44">
        <v>453580.62399999995</v>
      </c>
      <c r="K13" s="44">
        <v>1127455.54</v>
      </c>
      <c r="L13" s="44"/>
      <c r="M13" s="31" t="s">
        <v>93</v>
      </c>
      <c r="N13" s="112">
        <f t="shared" si="0"/>
        <v>1.2708890113959342E-2</v>
      </c>
      <c r="O13" s="112">
        <f t="shared" si="1"/>
        <v>2.7942451387322216E-2</v>
      </c>
      <c r="P13" s="112">
        <f t="shared" si="2"/>
        <v>1.8610488535085231E-2</v>
      </c>
      <c r="Q13" s="112">
        <f t="shared" si="6"/>
        <v>-9.7058515794084102E-2</v>
      </c>
      <c r="R13" s="112">
        <f t="shared" si="7"/>
        <v>-0.34188542934342803</v>
      </c>
      <c r="S13" s="112">
        <f t="shared" si="8"/>
        <v>-7.4964992136203168E-2</v>
      </c>
      <c r="T13" s="112"/>
      <c r="U13" s="112"/>
      <c r="V13" s="112"/>
    </row>
    <row r="14" spans="1:22" x14ac:dyDescent="0.2">
      <c r="B14" s="31">
        <v>8</v>
      </c>
      <c r="C14" s="44">
        <v>673397.83100000001</v>
      </c>
      <c r="D14" s="44">
        <v>678576.64400000009</v>
      </c>
      <c r="E14" s="44">
        <v>1214411.004</v>
      </c>
      <c r="F14" s="44">
        <v>682494.38100000005</v>
      </c>
      <c r="G14" s="44">
        <v>683958.26</v>
      </c>
      <c r="H14" s="44">
        <v>1211528.4469999999</v>
      </c>
      <c r="I14" s="44">
        <v>635945.27100000007</v>
      </c>
      <c r="J14" s="44">
        <v>473411.70900000003</v>
      </c>
      <c r="K14" s="44">
        <v>1164002.8190000001</v>
      </c>
      <c r="L14" s="44"/>
      <c r="N14" s="112">
        <f t="shared" si="0"/>
        <v>1.3508433768626212E-2</v>
      </c>
      <c r="O14" s="112">
        <f t="shared" si="1"/>
        <v>7.9307415714707698E-3</v>
      </c>
      <c r="P14" s="112">
        <f t="shared" si="2"/>
        <v>-2.3736255604614315E-3</v>
      </c>
      <c r="Q14" s="112">
        <f t="shared" si="6"/>
        <v>-6.8204385700283129E-2</v>
      </c>
      <c r="R14" s="112">
        <f t="shared" si="7"/>
        <v>-0.30783538018825884</v>
      </c>
      <c r="S14" s="112">
        <f t="shared" si="8"/>
        <v>-3.9227826732160749E-2</v>
      </c>
      <c r="T14" s="112"/>
      <c r="U14" s="112"/>
      <c r="V14" s="112"/>
    </row>
    <row r="15" spans="1:22" x14ac:dyDescent="0.2">
      <c r="B15" s="31">
        <v>9</v>
      </c>
      <c r="C15" s="44">
        <v>667759.15899999999</v>
      </c>
      <c r="D15" s="44">
        <v>658537.26400000008</v>
      </c>
      <c r="E15" s="44">
        <v>1219025.7890000001</v>
      </c>
      <c r="F15" s="44">
        <v>680875.49100000004</v>
      </c>
      <c r="G15" s="44">
        <v>683767.24800000002</v>
      </c>
      <c r="H15" s="44">
        <v>1230989.267</v>
      </c>
      <c r="I15" s="44">
        <v>636029.35499999998</v>
      </c>
      <c r="J15" s="44">
        <v>488148.788</v>
      </c>
      <c r="K15" s="44">
        <v>1150484.446</v>
      </c>
      <c r="L15" s="44"/>
      <c r="N15" s="112">
        <f t="shared" si="0"/>
        <v>1.9642309391371529E-2</v>
      </c>
      <c r="O15" s="112">
        <f t="shared" si="1"/>
        <v>3.8312158444537066E-2</v>
      </c>
      <c r="P15" s="112">
        <f t="shared" si="2"/>
        <v>9.8139662900928876E-3</v>
      </c>
      <c r="Q15" s="112">
        <f t="shared" si="6"/>
        <v>-6.5865399170316224E-2</v>
      </c>
      <c r="R15" s="112">
        <f t="shared" si="7"/>
        <v>-0.28608925123597029</v>
      </c>
      <c r="S15" s="112">
        <f t="shared" si="8"/>
        <v>-6.5398475159897551E-2</v>
      </c>
      <c r="T15" s="112"/>
      <c r="U15" s="112"/>
      <c r="V15" s="112"/>
    </row>
    <row r="16" spans="1:22" x14ac:dyDescent="0.2">
      <c r="B16" s="31">
        <v>10</v>
      </c>
      <c r="C16" s="44">
        <v>636116.71799999999</v>
      </c>
      <c r="D16" s="44">
        <v>657252.81400000001</v>
      </c>
      <c r="E16" s="44">
        <v>1209271.3299999998</v>
      </c>
      <c r="F16" s="44">
        <v>682353.64900000009</v>
      </c>
      <c r="G16" s="44">
        <v>687387.49</v>
      </c>
      <c r="H16" s="44">
        <v>1233867.5619999999</v>
      </c>
      <c r="I16" s="44">
        <v>621433.15500000003</v>
      </c>
      <c r="J16" s="44">
        <v>469628.38</v>
      </c>
      <c r="K16" s="44">
        <v>1102202.399</v>
      </c>
      <c r="L16" s="44"/>
      <c r="N16" s="112">
        <f t="shared" si="0"/>
        <v>7.2686237747960111E-2</v>
      </c>
      <c r="O16" s="112">
        <f t="shared" si="1"/>
        <v>4.5849443864077508E-2</v>
      </c>
      <c r="P16" s="112">
        <f t="shared" si="2"/>
        <v>2.0339713172559941E-2</v>
      </c>
      <c r="Q16" s="112">
        <f t="shared" si="6"/>
        <v>-8.9279941697798487E-2</v>
      </c>
      <c r="R16" s="112">
        <f t="shared" si="7"/>
        <v>-0.31679236699521546</v>
      </c>
      <c r="S16" s="112">
        <f t="shared" si="8"/>
        <v>-0.10670931553349318</v>
      </c>
      <c r="T16" s="112"/>
      <c r="U16" s="112"/>
      <c r="V16" s="112"/>
    </row>
    <row r="17" spans="1:22" x14ac:dyDescent="0.2">
      <c r="A17" s="31" t="s">
        <v>75</v>
      </c>
      <c r="B17" s="31">
        <v>11</v>
      </c>
      <c r="C17" s="44">
        <v>672775.95600000001</v>
      </c>
      <c r="D17" s="44">
        <v>651891.10899999994</v>
      </c>
      <c r="E17" s="44">
        <v>1211315.845</v>
      </c>
      <c r="F17" s="44">
        <v>666915.39900000009</v>
      </c>
      <c r="G17" s="44">
        <v>666780.16999999993</v>
      </c>
      <c r="H17" s="44">
        <v>1218096.5310000002</v>
      </c>
      <c r="I17" s="44">
        <v>635439.49600000004</v>
      </c>
      <c r="J17" s="44">
        <v>465991.32500000007</v>
      </c>
      <c r="K17" s="44">
        <v>1149155.4509999999</v>
      </c>
      <c r="L17" s="44"/>
      <c r="N17" s="112">
        <f t="shared" si="0"/>
        <v>-8.7110083940037733E-3</v>
      </c>
      <c r="O17" s="112">
        <f t="shared" si="1"/>
        <v>2.2839797620249472E-2</v>
      </c>
      <c r="P17" s="112">
        <f t="shared" si="2"/>
        <v>5.5977852745748733E-3</v>
      </c>
      <c r="Q17" s="112">
        <f t="shared" si="6"/>
        <v>-4.7196245651541846E-2</v>
      </c>
      <c r="R17" s="112">
        <f t="shared" si="7"/>
        <v>-0.30113199827163406</v>
      </c>
      <c r="S17" s="112">
        <f t="shared" si="8"/>
        <v>-5.6597386369209107E-2</v>
      </c>
      <c r="T17" s="112"/>
      <c r="U17" s="112"/>
      <c r="V17" s="112"/>
    </row>
    <row r="18" spans="1:22" x14ac:dyDescent="0.2">
      <c r="B18" s="31">
        <v>12</v>
      </c>
      <c r="C18" s="44">
        <v>675111.522</v>
      </c>
      <c r="D18" s="44">
        <v>649473.42700000003</v>
      </c>
      <c r="E18" s="44">
        <v>1209881.956</v>
      </c>
      <c r="F18" s="44">
        <v>671846.71600000001</v>
      </c>
      <c r="G18" s="44">
        <v>625135.43599999999</v>
      </c>
      <c r="H18" s="44">
        <v>1177558.6680000001</v>
      </c>
      <c r="I18" s="44">
        <v>634536.201</v>
      </c>
      <c r="J18" s="44">
        <v>478494.28800000006</v>
      </c>
      <c r="K18" s="44">
        <v>1148118.8229999999</v>
      </c>
      <c r="L18" s="44"/>
      <c r="M18" s="31" t="s">
        <v>75</v>
      </c>
      <c r="N18" s="112">
        <f t="shared" si="0"/>
        <v>-4.8359506446106577E-3</v>
      </c>
      <c r="O18" s="112">
        <f t="shared" si="1"/>
        <v>-3.7473420756289136E-2</v>
      </c>
      <c r="P18" s="112">
        <f t="shared" si="2"/>
        <v>-2.671606749708394E-2</v>
      </c>
      <c r="Q18" s="112">
        <f t="shared" ref="Q18:Q23" si="9">(I18-F18)/F18</f>
        <v>-5.5534267134826648E-2</v>
      </c>
      <c r="R18" s="112">
        <f t="shared" ref="R18:R23" si="10">(J18-G18)/G18</f>
        <v>-0.2345750049594052</v>
      </c>
      <c r="S18" s="112">
        <f t="shared" ref="S18:S23" si="11">(K18-H18)/H18</f>
        <v>-2.500074586517349E-2</v>
      </c>
      <c r="T18" s="224">
        <f t="shared" ref="T18:T23" si="12">(I18-C18)/C18</f>
        <v>-6.010165680448866E-2</v>
      </c>
      <c r="U18" s="224">
        <f t="shared" ref="U18:U23" si="13">(J18-D18)/D18</f>
        <v>-0.26325809785594195</v>
      </c>
      <c r="V18" s="224">
        <f t="shared" ref="V18:V23" si="14">(K18-E18)/E18</f>
        <v>-5.1048891748246013E-2</v>
      </c>
    </row>
    <row r="19" spans="1:22" x14ac:dyDescent="0.2">
      <c r="B19" s="31">
        <v>13</v>
      </c>
      <c r="C19" s="44">
        <v>668754.61400000006</v>
      </c>
      <c r="D19" s="44">
        <v>653639.20600000012</v>
      </c>
      <c r="E19" s="44">
        <v>1207478.351</v>
      </c>
      <c r="F19" s="44">
        <v>655389.8679999999</v>
      </c>
      <c r="G19" s="44">
        <v>451523.04399999999</v>
      </c>
      <c r="H19" s="44">
        <v>1148666.571</v>
      </c>
      <c r="I19" s="44">
        <v>591031.21699999995</v>
      </c>
      <c r="J19" s="44">
        <v>452896.71</v>
      </c>
      <c r="K19" s="44">
        <v>1053213.32</v>
      </c>
      <c r="L19" s="44"/>
      <c r="N19" s="112">
        <f t="shared" si="0"/>
        <v>-1.9984529033844033E-2</v>
      </c>
      <c r="O19" s="112">
        <f t="shared" si="1"/>
        <v>-0.30921670570660365</v>
      </c>
      <c r="P19" s="112">
        <f t="shared" si="2"/>
        <v>-4.8706281111618892E-2</v>
      </c>
      <c r="Q19" s="112">
        <f t="shared" si="9"/>
        <v>-9.8199032579490475E-2</v>
      </c>
      <c r="R19" s="112">
        <f t="shared" si="10"/>
        <v>3.0422943374735635E-3</v>
      </c>
      <c r="S19" s="112">
        <f t="shared" si="11"/>
        <v>-8.309918074563688E-2</v>
      </c>
      <c r="T19" s="224">
        <f t="shared" si="12"/>
        <v>-0.11622110019565429</v>
      </c>
      <c r="U19" s="224">
        <f t="shared" si="13"/>
        <v>-0.30711513960195352</v>
      </c>
      <c r="V19" s="224">
        <f t="shared" si="14"/>
        <v>-0.12775800979971355</v>
      </c>
    </row>
    <row r="20" spans="1:22" x14ac:dyDescent="0.2">
      <c r="B20" s="31">
        <v>14</v>
      </c>
      <c r="C20" s="44">
        <v>671088.36300000001</v>
      </c>
      <c r="D20" s="44">
        <v>652340.77399999998</v>
      </c>
      <c r="E20" s="44">
        <v>1204402.037</v>
      </c>
      <c r="F20" s="44">
        <v>653823.36300000001</v>
      </c>
      <c r="G20" s="44">
        <v>306358.22200000001</v>
      </c>
      <c r="H20" s="44">
        <v>1049847.868</v>
      </c>
      <c r="I20" s="44">
        <v>598913.85499999998</v>
      </c>
      <c r="J20" s="44">
        <v>537541.08700000006</v>
      </c>
      <c r="K20" s="44">
        <v>1041384.684</v>
      </c>
      <c r="L20" s="44"/>
      <c r="N20" s="112">
        <f t="shared" si="0"/>
        <v>-2.5726865420254649E-2</v>
      </c>
      <c r="O20" s="112">
        <f t="shared" si="1"/>
        <v>-0.53037088250442543</v>
      </c>
      <c r="P20" s="112">
        <f t="shared" si="2"/>
        <v>-0.12832440020192359</v>
      </c>
      <c r="Q20" s="112">
        <f t="shared" si="9"/>
        <v>-8.3982174861500059E-2</v>
      </c>
      <c r="R20" s="112">
        <f t="shared" si="10"/>
        <v>0.75461615977128904</v>
      </c>
      <c r="S20" s="112">
        <f t="shared" si="11"/>
        <v>-8.0613432269217196E-3</v>
      </c>
      <c r="T20" s="224">
        <f t="shared" si="12"/>
        <v>-0.1075484421713926</v>
      </c>
      <c r="U20" s="224">
        <f t="shared" si="13"/>
        <v>-0.17598116134313554</v>
      </c>
      <c r="V20" s="224">
        <f t="shared" si="14"/>
        <v>-0.13535127639442876</v>
      </c>
    </row>
    <row r="21" spans="1:22" x14ac:dyDescent="0.2">
      <c r="B21" s="31">
        <v>15</v>
      </c>
      <c r="C21" s="44">
        <v>667588.505</v>
      </c>
      <c r="D21" s="44">
        <v>646845.23399999994</v>
      </c>
      <c r="E21" s="44">
        <v>1190736.2660000001</v>
      </c>
      <c r="F21" s="44">
        <v>604205.11300000001</v>
      </c>
      <c r="G21" s="44">
        <v>266566.40099999995</v>
      </c>
      <c r="H21" s="44">
        <v>901673.78499999992</v>
      </c>
      <c r="I21" s="44">
        <v>636314.10800000001</v>
      </c>
      <c r="J21" s="44">
        <v>544594.36100000003</v>
      </c>
      <c r="K21" s="44">
        <v>1157155.9099999999</v>
      </c>
      <c r="L21" s="44"/>
      <c r="N21" s="112">
        <f t="shared" si="0"/>
        <v>-9.4943803743295418E-2</v>
      </c>
      <c r="O21" s="112">
        <f t="shared" si="1"/>
        <v>-0.58789771186595774</v>
      </c>
      <c r="P21" s="112">
        <f t="shared" si="2"/>
        <v>-0.24275944997546597</v>
      </c>
      <c r="Q21" s="112">
        <f t="shared" si="9"/>
        <v>5.3142541016530584E-2</v>
      </c>
      <c r="R21" s="112">
        <f t="shared" si="10"/>
        <v>1.0429970129656367</v>
      </c>
      <c r="S21" s="112">
        <f t="shared" si="11"/>
        <v>0.28334207919774446</v>
      </c>
      <c r="T21" s="224">
        <f t="shared" si="12"/>
        <v>-4.6846817711458343E-2</v>
      </c>
      <c r="U21" s="224">
        <f t="shared" si="13"/>
        <v>-0.15807625630584751</v>
      </c>
      <c r="V21" s="224">
        <f t="shared" si="14"/>
        <v>-2.820133807867085E-2</v>
      </c>
    </row>
    <row r="22" spans="1:22" x14ac:dyDescent="0.2">
      <c r="A22" s="31" t="s">
        <v>74</v>
      </c>
      <c r="B22" s="31">
        <v>16</v>
      </c>
      <c r="C22" s="44">
        <v>617794.83600000001</v>
      </c>
      <c r="D22" s="44">
        <v>525779.99600000004</v>
      </c>
      <c r="E22" s="44">
        <v>1075182.1879999998</v>
      </c>
      <c r="F22" s="44">
        <v>598661.20700000005</v>
      </c>
      <c r="G22" s="44">
        <v>257422.08799999999</v>
      </c>
      <c r="H22" s="44">
        <v>905923.93300000008</v>
      </c>
      <c r="I22" s="44">
        <v>638580.64500000002</v>
      </c>
      <c r="J22" s="44">
        <v>541515.96799999999</v>
      </c>
      <c r="K22" s="44">
        <v>1141067.0450000002</v>
      </c>
      <c r="L22" s="44"/>
      <c r="M22" s="31" t="s">
        <v>74</v>
      </c>
      <c r="N22" s="112">
        <f t="shared" si="0"/>
        <v>-3.0970846444562959E-2</v>
      </c>
      <c r="O22" s="112">
        <f t="shared" si="1"/>
        <v>-0.51039961588801108</v>
      </c>
      <c r="P22" s="112">
        <f t="shared" si="2"/>
        <v>-0.15742285994789917</v>
      </c>
      <c r="Q22" s="112">
        <f t="shared" si="9"/>
        <v>6.6681183836920913E-2</v>
      </c>
      <c r="R22" s="112">
        <f t="shared" si="10"/>
        <v>1.1036111244657452</v>
      </c>
      <c r="S22" s="112">
        <f t="shared" si="11"/>
        <v>0.259561651298156</v>
      </c>
      <c r="T22" s="224">
        <f t="shared" si="12"/>
        <v>3.3645164687002994E-2</v>
      </c>
      <c r="U22" s="224">
        <f t="shared" si="13"/>
        <v>2.9928814560681669E-2</v>
      </c>
      <c r="V22" s="224">
        <f t="shared" si="14"/>
        <v>6.1277853870101796E-2</v>
      </c>
    </row>
    <row r="23" spans="1:22" x14ac:dyDescent="0.2">
      <c r="B23" s="31">
        <v>17</v>
      </c>
      <c r="C23" s="44">
        <v>638542.76300000004</v>
      </c>
      <c r="D23" s="44">
        <v>607545.31700000004</v>
      </c>
      <c r="E23" s="44">
        <v>1101191.18</v>
      </c>
      <c r="F23" s="44">
        <v>624816.82200000004</v>
      </c>
      <c r="G23" s="44">
        <v>272758.06900000002</v>
      </c>
      <c r="H23" s="44">
        <v>998845.99400000006</v>
      </c>
      <c r="I23" s="44">
        <v>636234.06700000004</v>
      </c>
      <c r="J23" s="44">
        <v>483349.005</v>
      </c>
      <c r="K23" s="44">
        <v>1141953.8160000001</v>
      </c>
      <c r="L23" s="44"/>
      <c r="N23" s="112">
        <f t="shared" si="0"/>
        <v>-2.1495727138951211E-2</v>
      </c>
      <c r="O23" s="112">
        <f t="shared" si="1"/>
        <v>-0.55104901417584295</v>
      </c>
      <c r="P23" s="112">
        <f t="shared" si="2"/>
        <v>-9.2940433830935587E-2</v>
      </c>
      <c r="Q23" s="112">
        <f t="shared" si="9"/>
        <v>1.8272947523170231E-2</v>
      </c>
      <c r="R23" s="112">
        <f t="shared" si="10"/>
        <v>0.77207958236425256</v>
      </c>
      <c r="S23" s="112">
        <f t="shared" si="11"/>
        <v>0.14327316008637866</v>
      </c>
      <c r="T23" s="224">
        <f t="shared" si="12"/>
        <v>-3.615569909763422E-3</v>
      </c>
      <c r="U23" s="224">
        <f t="shared" si="13"/>
        <v>-0.20442312453870831</v>
      </c>
      <c r="V23" s="224">
        <f t="shared" si="14"/>
        <v>3.7016856600685974E-2</v>
      </c>
    </row>
    <row r="24" spans="1:22" x14ac:dyDescent="0.2">
      <c r="B24" s="31">
        <v>18</v>
      </c>
      <c r="C24" s="44">
        <v>646414.79399999999</v>
      </c>
      <c r="D24" s="44">
        <v>603240.29200000002</v>
      </c>
      <c r="E24" s="44">
        <v>1087781.507</v>
      </c>
      <c r="F24" s="44">
        <v>577000.81300000008</v>
      </c>
      <c r="G24" s="44">
        <v>255416.37699999998</v>
      </c>
      <c r="H24" s="44">
        <v>897863.13599999994</v>
      </c>
      <c r="I24" s="44"/>
      <c r="J24" s="44"/>
      <c r="K24" s="44"/>
      <c r="L24" s="44"/>
      <c r="N24" s="112">
        <f t="shared" si="0"/>
        <v>-0.10738303275899332</v>
      </c>
      <c r="O24" s="112">
        <f t="shared" si="1"/>
        <v>-0.57659264411336775</v>
      </c>
      <c r="P24" s="112">
        <f t="shared" si="2"/>
        <v>-0.17459238806493155</v>
      </c>
      <c r="T24" s="112"/>
      <c r="U24" s="112"/>
      <c r="V24" s="112"/>
    </row>
    <row r="25" spans="1:22" x14ac:dyDescent="0.2">
      <c r="B25" s="31">
        <v>19</v>
      </c>
      <c r="C25" s="44">
        <v>666158.36100000003</v>
      </c>
      <c r="D25" s="44">
        <v>638758.14599999995</v>
      </c>
      <c r="E25" s="44">
        <v>1168204.3559999999</v>
      </c>
      <c r="F25" s="44">
        <v>584353.21600000001</v>
      </c>
      <c r="G25" s="44">
        <v>276665.21900000004</v>
      </c>
      <c r="H25" s="44">
        <v>973627.272</v>
      </c>
      <c r="I25" s="44"/>
      <c r="J25" s="44"/>
      <c r="K25" s="44"/>
      <c r="L25" s="44"/>
      <c r="N25" s="112">
        <f t="shared" si="0"/>
        <v>-0.1228013484319234</v>
      </c>
      <c r="O25" s="112">
        <f t="shared" si="1"/>
        <v>-0.56687015150801678</v>
      </c>
      <c r="P25" s="112">
        <f t="shared" si="2"/>
        <v>-0.16656082730785496</v>
      </c>
    </row>
    <row r="26" spans="1:22" x14ac:dyDescent="0.2">
      <c r="A26" s="31" t="s">
        <v>16</v>
      </c>
      <c r="B26" s="31">
        <v>20</v>
      </c>
      <c r="C26" s="44">
        <v>673964.24</v>
      </c>
      <c r="D26" s="44">
        <v>591618.174</v>
      </c>
      <c r="E26" s="44">
        <v>1135223.111</v>
      </c>
      <c r="F26" s="44">
        <v>581573.17200000002</v>
      </c>
      <c r="G26" s="44">
        <v>263620.74400000001</v>
      </c>
      <c r="H26" s="44">
        <v>972509.32699999993</v>
      </c>
      <c r="I26" s="44"/>
      <c r="J26" s="44"/>
      <c r="K26" s="44"/>
      <c r="L26" s="44"/>
      <c r="M26" s="31" t="s">
        <v>16</v>
      </c>
      <c r="N26" s="112">
        <f t="shared" si="0"/>
        <v>-0.13708600919241645</v>
      </c>
      <c r="O26" s="112">
        <f t="shared" si="1"/>
        <v>-0.55440729243047226</v>
      </c>
      <c r="P26" s="112">
        <f t="shared" si="2"/>
        <v>-0.14333198683443654</v>
      </c>
    </row>
    <row r="27" spans="1:22" x14ac:dyDescent="0.2">
      <c r="B27" s="31">
        <v>21</v>
      </c>
      <c r="C27" s="44">
        <v>667700.55199999991</v>
      </c>
      <c r="D27" s="44">
        <v>627414.21799999999</v>
      </c>
      <c r="E27" s="44">
        <v>1155554.9249999998</v>
      </c>
      <c r="F27" s="44">
        <v>531858.67699999991</v>
      </c>
      <c r="G27" s="44">
        <v>274480.08100000001</v>
      </c>
      <c r="H27" s="44">
        <v>898571.28</v>
      </c>
      <c r="I27" s="44"/>
      <c r="J27" s="44"/>
      <c r="K27" s="44"/>
      <c r="L27" s="44"/>
      <c r="N27" s="112">
        <f t="shared" si="0"/>
        <v>-0.20344730072950429</v>
      </c>
      <c r="O27" s="112">
        <f t="shared" si="1"/>
        <v>-0.56252173902759717</v>
      </c>
      <c r="P27" s="112">
        <f t="shared" si="2"/>
        <v>-0.22238981414059555</v>
      </c>
    </row>
    <row r="28" spans="1:22" x14ac:dyDescent="0.2">
      <c r="B28" s="31">
        <v>22</v>
      </c>
      <c r="C28" s="44">
        <v>633904.78200000001</v>
      </c>
      <c r="D28" s="44">
        <v>492791.87</v>
      </c>
      <c r="E28" s="44">
        <v>1032983.818</v>
      </c>
      <c r="F28" s="44">
        <v>589151.58600000001</v>
      </c>
      <c r="G28" s="44">
        <v>259141.24799999999</v>
      </c>
      <c r="H28" s="44">
        <v>963506.11500000011</v>
      </c>
      <c r="I28" s="44"/>
      <c r="J28" s="44"/>
      <c r="K28" s="44"/>
      <c r="L28" s="44"/>
      <c r="N28" s="112">
        <f t="shared" si="0"/>
        <v>-7.0599240249933928E-2</v>
      </c>
      <c r="O28" s="112">
        <f t="shared" si="1"/>
        <v>-0.47413651933827561</v>
      </c>
      <c r="P28" s="112">
        <f t="shared" si="2"/>
        <v>-6.7259236581767898E-2</v>
      </c>
    </row>
    <row r="29" spans="1:22" x14ac:dyDescent="0.2">
      <c r="B29" s="31">
        <v>23</v>
      </c>
      <c r="C29" s="44">
        <v>635508.49</v>
      </c>
      <c r="D29" s="44">
        <v>560010.36200000008</v>
      </c>
      <c r="E29" s="44">
        <v>1047532.3319999999</v>
      </c>
      <c r="F29" s="44">
        <v>572678.68299999996</v>
      </c>
      <c r="G29" s="44">
        <v>277949.929</v>
      </c>
      <c r="H29" s="44">
        <v>953702.66599999997</v>
      </c>
      <c r="I29" s="44"/>
      <c r="J29" s="44"/>
      <c r="K29" s="44"/>
      <c r="L29" s="44"/>
      <c r="N29" s="112">
        <f t="shared" si="0"/>
        <v>-9.8865409335444174E-2</v>
      </c>
      <c r="O29" s="112">
        <f t="shared" si="1"/>
        <v>-0.50367002494857416</v>
      </c>
      <c r="P29" s="112">
        <f t="shared" si="2"/>
        <v>-8.9572095422444653E-2</v>
      </c>
    </row>
    <row r="30" spans="1:22" x14ac:dyDescent="0.2">
      <c r="B30" s="31">
        <v>24</v>
      </c>
      <c r="C30" s="44">
        <v>662007.40300000005</v>
      </c>
      <c r="D30" s="44">
        <v>605486.35600000003</v>
      </c>
      <c r="E30" s="44">
        <v>1146038.8699999999</v>
      </c>
      <c r="F30" s="44">
        <v>589636.4169999999</v>
      </c>
      <c r="G30" s="44">
        <v>288064.54599999997</v>
      </c>
      <c r="H30" s="44">
        <v>970482.14900000009</v>
      </c>
      <c r="I30" s="44"/>
      <c r="J30" s="44"/>
      <c r="K30" s="44"/>
      <c r="L30" s="44"/>
      <c r="N30" s="112">
        <f t="shared" si="0"/>
        <v>-0.10932050861068716</v>
      </c>
      <c r="O30" s="112">
        <f t="shared" si="1"/>
        <v>-0.52424271307609782</v>
      </c>
      <c r="P30" s="112">
        <f t="shared" si="2"/>
        <v>-0.15318566027345984</v>
      </c>
    </row>
    <row r="31" spans="1:22" x14ac:dyDescent="0.2">
      <c r="A31" s="31" t="s">
        <v>73</v>
      </c>
      <c r="B31" s="31">
        <v>25</v>
      </c>
      <c r="C31" s="44">
        <v>621669.84600000002</v>
      </c>
      <c r="D31" s="44">
        <v>604785.272</v>
      </c>
      <c r="E31" s="44">
        <v>1072332.0589999999</v>
      </c>
      <c r="F31" s="44">
        <v>552613.56599999999</v>
      </c>
      <c r="G31" s="44">
        <v>286797.978</v>
      </c>
      <c r="H31" s="44">
        <v>898413.88500000013</v>
      </c>
      <c r="I31" s="44"/>
      <c r="J31" s="44"/>
      <c r="K31" s="44"/>
      <c r="L31" s="44"/>
      <c r="M31" s="31" t="s">
        <v>73</v>
      </c>
      <c r="N31" s="112">
        <f t="shared" si="0"/>
        <v>-0.1110819198394899</v>
      </c>
      <c r="O31" s="112">
        <f t="shared" si="1"/>
        <v>-0.52578544604505517</v>
      </c>
      <c r="P31" s="112">
        <f t="shared" si="2"/>
        <v>-0.16218686417170688</v>
      </c>
    </row>
    <row r="32" spans="1:22" x14ac:dyDescent="0.2">
      <c r="B32" s="31">
        <v>26</v>
      </c>
      <c r="C32" s="44">
        <v>642031.69799999997</v>
      </c>
      <c r="D32" s="44">
        <v>594186.23100000003</v>
      </c>
      <c r="E32" s="44">
        <v>1114478.3219999999</v>
      </c>
      <c r="F32" s="44">
        <v>567492.40800000005</v>
      </c>
      <c r="G32" s="44">
        <v>339120.16899999999</v>
      </c>
      <c r="H32" s="44">
        <v>947514.95299999998</v>
      </c>
      <c r="I32" s="44"/>
      <c r="J32" s="44"/>
      <c r="K32" s="44"/>
      <c r="L32" s="44"/>
      <c r="N32" s="112">
        <f t="shared" si="0"/>
        <v>-0.11609908082762593</v>
      </c>
      <c r="O32" s="112">
        <f t="shared" si="1"/>
        <v>-0.42926956010194056</v>
      </c>
      <c r="P32" s="112">
        <f t="shared" si="2"/>
        <v>-0.14981302525505738</v>
      </c>
    </row>
    <row r="33" spans="1:16" x14ac:dyDescent="0.2">
      <c r="B33" s="31">
        <v>27</v>
      </c>
      <c r="C33" s="44">
        <v>629851.76599999995</v>
      </c>
      <c r="D33" s="44">
        <v>578419.54399999999</v>
      </c>
      <c r="E33" s="44">
        <v>1047389.4889999999</v>
      </c>
      <c r="F33" s="44">
        <v>540546.64600000007</v>
      </c>
      <c r="G33" s="44">
        <v>353044.05099999998</v>
      </c>
      <c r="H33" s="44">
        <v>897123.44800000009</v>
      </c>
      <c r="I33" s="44"/>
      <c r="J33" s="44"/>
      <c r="K33" s="44"/>
      <c r="L33" s="44"/>
      <c r="N33" s="112">
        <f t="shared" si="0"/>
        <v>-0.1417875202083658</v>
      </c>
      <c r="O33" s="112">
        <f t="shared" si="1"/>
        <v>-0.38964017612793528</v>
      </c>
      <c r="P33" s="112">
        <f t="shared" si="2"/>
        <v>-0.14346720353616213</v>
      </c>
    </row>
    <row r="34" spans="1:16" x14ac:dyDescent="0.2">
      <c r="B34" s="31">
        <v>28</v>
      </c>
      <c r="C34" s="44">
        <v>588620.45899999992</v>
      </c>
      <c r="D34" s="44">
        <v>556533.55900000001</v>
      </c>
      <c r="E34" s="44">
        <v>996849.02099999995</v>
      </c>
      <c r="F34" s="44">
        <v>540450.527</v>
      </c>
      <c r="G34" s="44">
        <v>377845.576</v>
      </c>
      <c r="H34" s="44">
        <v>913538.35599999991</v>
      </c>
      <c r="I34" s="44"/>
      <c r="J34" s="44"/>
      <c r="K34" s="44"/>
      <c r="L34" s="44"/>
      <c r="N34" s="112">
        <f t="shared" si="0"/>
        <v>-8.1835300257546637E-2</v>
      </c>
      <c r="O34" s="112">
        <f t="shared" si="1"/>
        <v>-0.32107315023567162</v>
      </c>
      <c r="P34" s="112">
        <f t="shared" si="2"/>
        <v>-8.3574004934494531E-2</v>
      </c>
    </row>
    <row r="35" spans="1:16" x14ac:dyDescent="0.2">
      <c r="A35" s="31" t="s">
        <v>72</v>
      </c>
      <c r="B35" s="31">
        <v>29</v>
      </c>
      <c r="C35" s="44">
        <v>581553.64199999999</v>
      </c>
      <c r="D35" s="44">
        <v>553661.84499999997</v>
      </c>
      <c r="E35" s="44">
        <v>982393.77000000014</v>
      </c>
      <c r="F35" s="44">
        <v>534491.7030000001</v>
      </c>
      <c r="G35" s="44">
        <v>375332.27100000007</v>
      </c>
      <c r="H35" s="44">
        <v>914054.60799999989</v>
      </c>
      <c r="I35" s="44"/>
      <c r="J35" s="44"/>
      <c r="K35" s="44"/>
      <c r="L35" s="44"/>
      <c r="M35" s="31" t="s">
        <v>72</v>
      </c>
      <c r="N35" s="112">
        <f t="shared" si="0"/>
        <v>-8.0924502231902271E-2</v>
      </c>
      <c r="O35" s="112">
        <f t="shared" si="1"/>
        <v>-0.32209113849989052</v>
      </c>
      <c r="P35" s="112">
        <f t="shared" si="2"/>
        <v>-6.9563920381946476E-2</v>
      </c>
    </row>
    <row r="36" spans="1:16" x14ac:dyDescent="0.2">
      <c r="B36" s="31">
        <v>30</v>
      </c>
      <c r="C36" s="44">
        <v>584507.29099999997</v>
      </c>
      <c r="D36" s="44">
        <v>510693.80900000001</v>
      </c>
      <c r="E36" s="44">
        <v>947529.05099999998</v>
      </c>
      <c r="F36" s="44">
        <v>536372.69999999995</v>
      </c>
      <c r="G36" s="44">
        <v>366161.97500000003</v>
      </c>
      <c r="H36" s="44">
        <v>895506.11400000006</v>
      </c>
      <c r="I36" s="44"/>
      <c r="J36" s="44"/>
      <c r="K36" s="44"/>
      <c r="L36" s="44"/>
      <c r="N36" s="112">
        <f t="shared" si="0"/>
        <v>-8.2350711002508292E-2</v>
      </c>
      <c r="O36" s="112">
        <f t="shared" si="1"/>
        <v>-0.28301074235266471</v>
      </c>
      <c r="P36" s="112">
        <f t="shared" si="2"/>
        <v>-5.4903791018434872E-2</v>
      </c>
    </row>
    <row r="37" spans="1:16" x14ac:dyDescent="0.2">
      <c r="B37" s="31">
        <v>31</v>
      </c>
      <c r="C37" s="44">
        <v>600789.81599999999</v>
      </c>
      <c r="D37" s="44">
        <v>510200.72500000003</v>
      </c>
      <c r="E37" s="44">
        <v>950969.54900000012</v>
      </c>
      <c r="F37" s="44">
        <v>566551.25100000005</v>
      </c>
      <c r="G37" s="44">
        <v>382356.06199999992</v>
      </c>
      <c r="H37" s="44">
        <v>943429.24499999988</v>
      </c>
      <c r="I37" s="44"/>
      <c r="J37" s="44"/>
      <c r="K37" s="44"/>
      <c r="L37" s="44"/>
      <c r="N37" s="112">
        <f t="shared" si="0"/>
        <v>-5.6989256622152769E-2</v>
      </c>
      <c r="O37" s="112">
        <f t="shared" si="1"/>
        <v>-0.25057718802732026</v>
      </c>
      <c r="P37" s="112">
        <f t="shared" si="2"/>
        <v>-7.9290698718263962E-3</v>
      </c>
    </row>
    <row r="38" spans="1:16" x14ac:dyDescent="0.2">
      <c r="B38" s="31">
        <v>32</v>
      </c>
      <c r="C38" s="44">
        <v>624276.96600000013</v>
      </c>
      <c r="D38" s="44">
        <v>564967.32799999998</v>
      </c>
      <c r="E38" s="44">
        <v>1018852.8429999999</v>
      </c>
      <c r="F38" s="44">
        <v>561055.99899999995</v>
      </c>
      <c r="G38" s="44">
        <v>379631.90800000005</v>
      </c>
      <c r="H38" s="44">
        <v>966732.86100000015</v>
      </c>
      <c r="I38" s="44"/>
      <c r="J38" s="44"/>
      <c r="K38" s="44"/>
      <c r="L38" s="44"/>
      <c r="N38" s="112">
        <f t="shared" si="0"/>
        <v>-0.10127070265796122</v>
      </c>
      <c r="O38" s="112">
        <f t="shared" si="1"/>
        <v>-0.32804626181852403</v>
      </c>
      <c r="P38" s="112">
        <f t="shared" si="2"/>
        <v>-5.1155554364978824E-2</v>
      </c>
    </row>
    <row r="39" spans="1:16" x14ac:dyDescent="0.2">
      <c r="A39" s="31" t="s">
        <v>71</v>
      </c>
      <c r="B39" s="31">
        <v>33</v>
      </c>
      <c r="C39" s="44">
        <v>617592.20799999998</v>
      </c>
      <c r="D39" s="44">
        <v>544872.18700000003</v>
      </c>
      <c r="E39" s="44">
        <v>1122826.02</v>
      </c>
      <c r="F39" s="44">
        <v>573496.82199999993</v>
      </c>
      <c r="G39" s="44">
        <v>369759.23300000007</v>
      </c>
      <c r="H39" s="44">
        <v>1047682.4199999999</v>
      </c>
      <c r="I39" s="44"/>
      <c r="J39" s="44"/>
      <c r="K39" s="44"/>
      <c r="L39" s="44"/>
      <c r="M39" s="31" t="s">
        <v>71</v>
      </c>
      <c r="N39" s="112">
        <f t="shared" ref="N39:N57" si="15">(F39-C39)/C39</f>
        <v>-7.13988703691677E-2</v>
      </c>
      <c r="O39" s="112">
        <f t="shared" ref="O39:O57" si="16">(G39-D39)/D39</f>
        <v>-0.3213835431097164</v>
      </c>
      <c r="P39" s="112">
        <f t="shared" ref="P39:P57" si="17">(H39-E39)/E39</f>
        <v>-6.6923636130199485E-2</v>
      </c>
    </row>
    <row r="40" spans="1:16" x14ac:dyDescent="0.2">
      <c r="B40" s="31">
        <v>34</v>
      </c>
      <c r="C40" s="44">
        <v>655711.20600000001</v>
      </c>
      <c r="D40" s="44">
        <v>623639.67800000007</v>
      </c>
      <c r="E40" s="44">
        <v>1181714.365</v>
      </c>
      <c r="F40" s="44">
        <v>621731.27599999995</v>
      </c>
      <c r="G40" s="44">
        <v>391329.978</v>
      </c>
      <c r="H40" s="44">
        <v>1157411.26</v>
      </c>
      <c r="I40" s="44"/>
      <c r="J40" s="44"/>
      <c r="K40" s="44"/>
      <c r="L40" s="44"/>
      <c r="N40" s="112">
        <f t="shared" si="15"/>
        <v>-5.1821487400354194E-2</v>
      </c>
      <c r="O40" s="124">
        <f t="shared" si="16"/>
        <v>-0.37250628559268811</v>
      </c>
      <c r="P40" s="112">
        <f t="shared" si="17"/>
        <v>-2.0565972387075096E-2</v>
      </c>
    </row>
    <row r="41" spans="1:16" x14ac:dyDescent="0.2">
      <c r="B41" s="31">
        <v>35</v>
      </c>
      <c r="C41" s="44">
        <v>670380.00699999998</v>
      </c>
      <c r="D41" s="44">
        <v>638464.12300000002</v>
      </c>
      <c r="E41" s="44">
        <v>1186460.047</v>
      </c>
      <c r="F41" s="44">
        <v>610649.78599999996</v>
      </c>
      <c r="G41" s="44">
        <v>377561.68400000001</v>
      </c>
      <c r="H41" s="44">
        <v>1143324.409</v>
      </c>
      <c r="I41" s="44"/>
      <c r="J41" s="44"/>
      <c r="K41" s="44"/>
      <c r="L41" s="44"/>
      <c r="N41" s="112">
        <f t="shared" si="15"/>
        <v>-8.9099048862297026E-2</v>
      </c>
      <c r="O41" s="112">
        <f t="shared" si="16"/>
        <v>-0.40864072013017405</v>
      </c>
      <c r="P41" s="112">
        <f t="shared" si="17"/>
        <v>-3.6356587066770425E-2</v>
      </c>
    </row>
    <row r="42" spans="1:16" x14ac:dyDescent="0.2">
      <c r="B42" s="31">
        <v>36</v>
      </c>
      <c r="C42" s="44">
        <v>648011.19199999992</v>
      </c>
      <c r="D42" s="44">
        <v>630147.42799999996</v>
      </c>
      <c r="E42" s="44">
        <v>1203248.6740000001</v>
      </c>
      <c r="F42" s="44">
        <v>618944.60600000003</v>
      </c>
      <c r="G42" s="44">
        <v>366795.25300000003</v>
      </c>
      <c r="H42" s="44">
        <v>1144220.5929999999</v>
      </c>
      <c r="I42" s="44"/>
      <c r="J42" s="44"/>
      <c r="K42" s="44"/>
      <c r="L42" s="44"/>
      <c r="N42" s="112">
        <f t="shared" si="15"/>
        <v>-4.4855067873580644E-2</v>
      </c>
      <c r="O42" s="112">
        <f t="shared" si="16"/>
        <v>-0.41792152645269537</v>
      </c>
      <c r="P42" s="112">
        <f t="shared" si="17"/>
        <v>-4.9057258300373767E-2</v>
      </c>
    </row>
    <row r="43" spans="1:16" x14ac:dyDescent="0.2">
      <c r="B43" s="31">
        <v>37</v>
      </c>
      <c r="C43" s="44">
        <v>656981.43500000006</v>
      </c>
      <c r="D43" s="44">
        <v>522874.80499999993</v>
      </c>
      <c r="E43" s="44">
        <v>1139439.675</v>
      </c>
      <c r="F43" s="44">
        <v>618645.40300000005</v>
      </c>
      <c r="G43" s="44">
        <v>451656.54399999994</v>
      </c>
      <c r="H43" s="44">
        <v>1167249.08</v>
      </c>
      <c r="I43" s="44"/>
      <c r="J43" s="44"/>
      <c r="K43" s="44"/>
      <c r="L43" s="44"/>
      <c r="N43" s="112">
        <f t="shared" si="15"/>
        <v>-5.8351773669220959E-2</v>
      </c>
      <c r="O43" s="112">
        <f t="shared" si="16"/>
        <v>-0.13620518777912813</v>
      </c>
      <c r="P43" s="112">
        <f t="shared" si="17"/>
        <v>2.440621088606558E-2</v>
      </c>
    </row>
    <row r="44" spans="1:16" x14ac:dyDescent="0.2">
      <c r="A44" s="31" t="s">
        <v>70</v>
      </c>
      <c r="B44" s="31">
        <v>38</v>
      </c>
      <c r="C44" s="44">
        <v>652098.14899999998</v>
      </c>
      <c r="D44" s="44">
        <v>510945.02300000004</v>
      </c>
      <c r="E44" s="44">
        <v>1119436.723</v>
      </c>
      <c r="F44" s="44">
        <v>625814.90199999989</v>
      </c>
      <c r="G44" s="44">
        <v>455724.05900000007</v>
      </c>
      <c r="H44" s="44">
        <v>1175225.138</v>
      </c>
      <c r="I44" s="44"/>
      <c r="J44" s="44"/>
      <c r="K44" s="44"/>
      <c r="L44" s="44"/>
      <c r="M44" s="31" t="s">
        <v>70</v>
      </c>
      <c r="N44" s="112">
        <f t="shared" si="15"/>
        <v>-4.0305661103785917E-2</v>
      </c>
      <c r="O44" s="112">
        <f t="shared" si="16"/>
        <v>-0.1080761364026438</v>
      </c>
      <c r="P44" s="112">
        <f t="shared" si="17"/>
        <v>4.9836148711015653E-2</v>
      </c>
    </row>
    <row r="45" spans="1:16" x14ac:dyDescent="0.2">
      <c r="B45" s="31">
        <v>39</v>
      </c>
      <c r="C45" s="44">
        <v>659667.9169999999</v>
      </c>
      <c r="D45" s="44">
        <v>648707.92299999995</v>
      </c>
      <c r="E45" s="44">
        <v>1186866.18</v>
      </c>
      <c r="F45" s="44">
        <v>627628.45600000001</v>
      </c>
      <c r="G45" s="44">
        <v>437484.533</v>
      </c>
      <c r="H45" s="44">
        <v>1166565.1199999999</v>
      </c>
      <c r="I45" s="44"/>
      <c r="J45" s="44"/>
      <c r="K45" s="44"/>
      <c r="L45" s="44"/>
      <c r="N45" s="112">
        <f t="shared" si="15"/>
        <v>-4.8569075703586019E-2</v>
      </c>
      <c r="O45" s="112">
        <f t="shared" si="16"/>
        <v>-0.32560630525858397</v>
      </c>
      <c r="P45" s="112">
        <f t="shared" si="17"/>
        <v>-1.7104759021779572E-2</v>
      </c>
    </row>
    <row r="46" spans="1:16" x14ac:dyDescent="0.2">
      <c r="B46" s="31">
        <v>40</v>
      </c>
      <c r="C46" s="44">
        <v>653774.96</v>
      </c>
      <c r="D46" s="44">
        <v>648432.11699999997</v>
      </c>
      <c r="E46" s="44">
        <v>1182762.861</v>
      </c>
      <c r="F46" s="44">
        <v>626355.58399999992</v>
      </c>
      <c r="G46" s="44">
        <v>458681.66000000003</v>
      </c>
      <c r="H46" s="44">
        <v>1177121.862</v>
      </c>
      <c r="I46" s="44"/>
      <c r="J46" s="44"/>
      <c r="K46" s="44"/>
      <c r="L46" s="44"/>
      <c r="N46" s="112">
        <f t="shared" si="15"/>
        <v>-4.1940082868882053E-2</v>
      </c>
      <c r="O46" s="112">
        <f t="shared" si="16"/>
        <v>-0.29262964005837477</v>
      </c>
      <c r="P46" s="291">
        <f t="shared" si="17"/>
        <v>-4.7693406565291778E-3</v>
      </c>
    </row>
    <row r="47" spans="1:16" x14ac:dyDescent="0.2">
      <c r="B47" s="31">
        <v>41</v>
      </c>
      <c r="C47" s="44">
        <v>654045.38900000008</v>
      </c>
      <c r="D47" s="44">
        <v>655476.125</v>
      </c>
      <c r="E47" s="44">
        <v>1178933.3390000002</v>
      </c>
      <c r="F47" s="44">
        <v>622779.36999999988</v>
      </c>
      <c r="G47" s="44">
        <v>400112.64899999998</v>
      </c>
      <c r="H47" s="44">
        <v>1171275.4450000001</v>
      </c>
      <c r="I47" s="44"/>
      <c r="J47" s="44"/>
      <c r="K47" s="44"/>
      <c r="L47" s="44"/>
      <c r="N47" s="112">
        <f t="shared" si="15"/>
        <v>-4.7804050798071145E-2</v>
      </c>
      <c r="O47" s="112">
        <f t="shared" si="16"/>
        <v>-0.38958470989313304</v>
      </c>
      <c r="P47" s="112">
        <f t="shared" si="17"/>
        <v>-6.4956123867832075E-3</v>
      </c>
    </row>
    <row r="48" spans="1:16" x14ac:dyDescent="0.2">
      <c r="A48" s="31" t="s">
        <v>68</v>
      </c>
      <c r="B48" s="31">
        <v>42</v>
      </c>
      <c r="C48" s="44">
        <v>654505.84200000006</v>
      </c>
      <c r="D48" s="44">
        <v>613231.27300000004</v>
      </c>
      <c r="E48" s="44">
        <v>1183012.4029999999</v>
      </c>
      <c r="F48" s="44">
        <v>626828.76699999999</v>
      </c>
      <c r="G48" s="44">
        <v>460207.22900000005</v>
      </c>
      <c r="H48" s="44">
        <v>1169903.1059999999</v>
      </c>
      <c r="I48" s="44"/>
      <c r="J48" s="44"/>
      <c r="K48" s="44"/>
      <c r="L48" s="44"/>
      <c r="M48" s="31" t="s">
        <v>68</v>
      </c>
      <c r="N48" s="112">
        <f t="shared" si="15"/>
        <v>-4.228697931163778E-2</v>
      </c>
      <c r="O48" s="112">
        <f t="shared" si="16"/>
        <v>-0.24953724758913262</v>
      </c>
      <c r="P48" s="112">
        <f t="shared" si="17"/>
        <v>-1.108128449605107E-2</v>
      </c>
    </row>
    <row r="49" spans="1:16" x14ac:dyDescent="0.2">
      <c r="B49" s="31">
        <v>43</v>
      </c>
      <c r="C49" s="44">
        <v>656267.56200000003</v>
      </c>
      <c r="D49" s="44">
        <v>649564.55700000003</v>
      </c>
      <c r="E49" s="44">
        <v>1189627.6120000002</v>
      </c>
      <c r="F49" s="44">
        <v>624707.00399999996</v>
      </c>
      <c r="G49" s="44">
        <v>480708.28200000006</v>
      </c>
      <c r="H49" s="44">
        <v>1198556.706</v>
      </c>
      <c r="I49" s="44"/>
      <c r="J49" s="44"/>
      <c r="K49" s="44"/>
      <c r="L49" s="44"/>
      <c r="N49" s="112">
        <f t="shared" si="15"/>
        <v>-4.8090991887238935E-2</v>
      </c>
      <c r="O49" s="112">
        <f t="shared" si="16"/>
        <v>-0.2599530303498378</v>
      </c>
      <c r="P49" s="112">
        <f t="shared" si="17"/>
        <v>7.5057891309266338E-3</v>
      </c>
    </row>
    <row r="50" spans="1:16" x14ac:dyDescent="0.2">
      <c r="B50" s="31">
        <v>44</v>
      </c>
      <c r="C50" s="44">
        <v>651178.79299999995</v>
      </c>
      <c r="D50" s="44">
        <v>629142.83000000007</v>
      </c>
      <c r="E50" s="44">
        <v>1179604.202</v>
      </c>
      <c r="F50" s="44">
        <v>621524.07199999993</v>
      </c>
      <c r="G50" s="44">
        <v>381348.12200000009</v>
      </c>
      <c r="H50" s="44">
        <v>1141294.05</v>
      </c>
      <c r="I50" s="44"/>
      <c r="J50" s="44"/>
      <c r="K50" s="44"/>
      <c r="L50" s="44"/>
      <c r="N50" s="112">
        <f t="shared" si="15"/>
        <v>-4.5540059533234867E-2</v>
      </c>
      <c r="O50" s="112">
        <f t="shared" si="16"/>
        <v>-0.39386081535730122</v>
      </c>
      <c r="P50" s="112">
        <f t="shared" si="17"/>
        <v>-3.2477124051479088E-2</v>
      </c>
    </row>
    <row r="51" spans="1:16" x14ac:dyDescent="0.2">
      <c r="B51" s="31">
        <v>45</v>
      </c>
      <c r="C51" s="44">
        <v>656063.78799999994</v>
      </c>
      <c r="D51" s="44">
        <v>670290.92299999995</v>
      </c>
      <c r="E51" s="44">
        <v>1208571.808</v>
      </c>
      <c r="F51" s="44">
        <v>630189.66000000015</v>
      </c>
      <c r="G51" s="44">
        <v>429103.69699999993</v>
      </c>
      <c r="H51" s="44">
        <v>1135003.5830000001</v>
      </c>
      <c r="I51" s="44"/>
      <c r="J51" s="44"/>
      <c r="K51" s="44"/>
      <c r="L51" s="44"/>
      <c r="N51" s="112">
        <f t="shared" si="15"/>
        <v>-3.943843338599233E-2</v>
      </c>
      <c r="O51" s="112">
        <f t="shared" si="16"/>
        <v>-0.35982469361292552</v>
      </c>
      <c r="P51" s="112">
        <f t="shared" si="17"/>
        <v>-6.0872034671852829E-2</v>
      </c>
    </row>
    <row r="52" spans="1:16" x14ac:dyDescent="0.2">
      <c r="A52" s="31" t="s">
        <v>67</v>
      </c>
      <c r="B52" s="31">
        <v>46</v>
      </c>
      <c r="C52" s="44">
        <v>662432.92900000012</v>
      </c>
      <c r="D52" s="44">
        <v>666360.17800000007</v>
      </c>
      <c r="E52" s="44">
        <v>1213724.2120000001</v>
      </c>
      <c r="F52" s="44">
        <v>612681.554</v>
      </c>
      <c r="G52" s="44">
        <v>499843.27799999999</v>
      </c>
      <c r="H52" s="44">
        <v>1191063.56</v>
      </c>
      <c r="I52" s="44"/>
      <c r="J52" s="44"/>
      <c r="K52" s="44"/>
      <c r="L52" s="44"/>
      <c r="M52" s="31" t="s">
        <v>67</v>
      </c>
      <c r="N52" s="112">
        <f t="shared" si="15"/>
        <v>-7.5104018568497383E-2</v>
      </c>
      <c r="O52" s="112">
        <f t="shared" si="16"/>
        <v>-0.24989023278638969</v>
      </c>
      <c r="P52" s="112">
        <f t="shared" si="17"/>
        <v>-1.8670346834936503E-2</v>
      </c>
    </row>
    <row r="53" spans="1:16" x14ac:dyDescent="0.2">
      <c r="B53" s="31">
        <v>47</v>
      </c>
      <c r="C53" s="44">
        <v>669654.08100000001</v>
      </c>
      <c r="D53" s="44">
        <v>670954.38800000015</v>
      </c>
      <c r="E53" s="44">
        <v>1219637.4370000002</v>
      </c>
      <c r="F53" s="44">
        <v>607646.83899999992</v>
      </c>
      <c r="G53" s="44">
        <v>487369.48599999998</v>
      </c>
      <c r="H53" s="44">
        <v>1184585.4739999999</v>
      </c>
      <c r="I53" s="44"/>
      <c r="J53" s="44"/>
      <c r="K53" s="44"/>
      <c r="L53" s="44"/>
      <c r="N53" s="112">
        <f t="shared" si="15"/>
        <v>-9.2595929389998125E-2</v>
      </c>
      <c r="O53" s="112">
        <f t="shared" si="16"/>
        <v>-0.2736175592311651</v>
      </c>
      <c r="P53" s="112">
        <f t="shared" si="17"/>
        <v>-2.8739658144816538E-2</v>
      </c>
    </row>
    <row r="54" spans="1:16" x14ac:dyDescent="0.2">
      <c r="B54" s="31">
        <v>48</v>
      </c>
      <c r="C54" s="44">
        <v>667951.70600000001</v>
      </c>
      <c r="D54" s="44">
        <v>668556.39999999991</v>
      </c>
      <c r="E54" s="44">
        <v>1207004.834</v>
      </c>
      <c r="F54" s="44">
        <v>637459.46299999999</v>
      </c>
      <c r="G54" s="44">
        <v>506933.13899999997</v>
      </c>
      <c r="H54" s="44">
        <v>1198932.108</v>
      </c>
      <c r="I54" s="44"/>
      <c r="J54" s="44"/>
      <c r="K54" s="44"/>
      <c r="L54" s="44"/>
      <c r="N54" s="112">
        <f t="shared" si="15"/>
        <v>-4.5650370717070995E-2</v>
      </c>
      <c r="O54" s="112">
        <f t="shared" si="16"/>
        <v>-0.24174962800445851</v>
      </c>
      <c r="P54" s="112">
        <f t="shared" si="17"/>
        <v>-6.688230048961033E-3</v>
      </c>
    </row>
    <row r="55" spans="1:16" x14ac:dyDescent="0.2">
      <c r="B55" s="31">
        <v>49</v>
      </c>
      <c r="C55" s="44">
        <v>665856.66999999993</v>
      </c>
      <c r="D55" s="44">
        <v>672766.11699999997</v>
      </c>
      <c r="E55" s="44">
        <v>1211454.125</v>
      </c>
      <c r="F55" s="44">
        <v>606547.03099999996</v>
      </c>
      <c r="G55" s="44">
        <v>411399.48900000006</v>
      </c>
      <c r="H55" s="44">
        <v>1207206.1620000002</v>
      </c>
      <c r="I55" s="44"/>
      <c r="J55" s="44"/>
      <c r="K55" s="44"/>
      <c r="L55" s="44"/>
      <c r="N55" s="112">
        <f t="shared" si="15"/>
        <v>-8.9072681362491982E-2</v>
      </c>
      <c r="O55" s="112">
        <f t="shared" si="16"/>
        <v>-0.388495528231247</v>
      </c>
      <c r="P55" s="112">
        <f t="shared" si="17"/>
        <v>-3.5064992659129836E-3</v>
      </c>
    </row>
    <row r="56" spans="1:16" x14ac:dyDescent="0.2">
      <c r="A56" s="31" t="s">
        <v>66</v>
      </c>
      <c r="B56" s="31">
        <v>50</v>
      </c>
      <c r="C56" s="44">
        <v>671218.30699999991</v>
      </c>
      <c r="D56" s="44">
        <v>669585.22100000002</v>
      </c>
      <c r="E56" s="44">
        <v>1201440.9530000002</v>
      </c>
      <c r="F56" s="44">
        <v>600376.39</v>
      </c>
      <c r="G56" s="44">
        <v>424005.37099999998</v>
      </c>
      <c r="H56" s="44">
        <v>1221475.0560000001</v>
      </c>
      <c r="I56" s="44"/>
      <c r="J56" s="44"/>
      <c r="K56" s="44"/>
      <c r="L56" s="44"/>
      <c r="M56" s="31" t="s">
        <v>66</v>
      </c>
      <c r="N56" s="112">
        <f t="shared" si="15"/>
        <v>-0.10554228968608853</v>
      </c>
      <c r="O56" s="112">
        <f t="shared" si="16"/>
        <v>-0.36676414338004037</v>
      </c>
      <c r="P56" s="112">
        <f t="shared" si="17"/>
        <v>1.6675062515535778E-2</v>
      </c>
    </row>
    <row r="57" spans="1:16" x14ac:dyDescent="0.2">
      <c r="B57" s="31">
        <v>51</v>
      </c>
      <c r="C57" s="44">
        <v>688259.84100000001</v>
      </c>
      <c r="D57" s="44">
        <v>689060.83100000001</v>
      </c>
      <c r="E57" s="44">
        <v>1235119.625</v>
      </c>
      <c r="F57" s="44">
        <v>633898.91200000001</v>
      </c>
      <c r="G57" s="44">
        <v>537742.33700000006</v>
      </c>
      <c r="H57" s="44">
        <v>1253167.7219999998</v>
      </c>
      <c r="I57" s="44"/>
      <c r="J57" s="44"/>
      <c r="K57" s="44"/>
      <c r="L57" s="44"/>
      <c r="N57" s="112">
        <f t="shared" si="15"/>
        <v>-7.89831481683093E-2</v>
      </c>
      <c r="O57" s="112">
        <f t="shared" si="16"/>
        <v>-0.21960106741287105</v>
      </c>
      <c r="P57" s="112">
        <f t="shared" si="17"/>
        <v>1.4612428330575538E-2</v>
      </c>
    </row>
    <row r="58" spans="1:16" x14ac:dyDescent="0.2">
      <c r="B58" s="31">
        <v>52</v>
      </c>
      <c r="C58" s="44">
        <v>574719.995</v>
      </c>
      <c r="D58" s="44">
        <v>565693.55799999996</v>
      </c>
      <c r="E58" s="44">
        <v>921414.924</v>
      </c>
      <c r="F58" s="44">
        <v>554222.63699999999</v>
      </c>
      <c r="G58" s="44">
        <v>486229.99599999998</v>
      </c>
      <c r="H58" s="44">
        <v>1040809.4049999999</v>
      </c>
      <c r="I58" s="44"/>
      <c r="J58" s="44"/>
      <c r="K58" s="44"/>
      <c r="L58" s="44"/>
      <c r="N58" s="112">
        <f>N57+(1/4)*($Q$8-$N$57)</f>
        <v>-7.0195345504184492E-2</v>
      </c>
      <c r="O58" s="112">
        <f t="shared" ref="O58:P59" si="18">O57+(1/4)*($Q$8-$N$57)</f>
        <v>-0.21081326474874626</v>
      </c>
      <c r="P58" s="112">
        <f t="shared" si="18"/>
        <v>2.3400230994700344E-2</v>
      </c>
    </row>
    <row r="59" spans="1:16" x14ac:dyDescent="0.2">
      <c r="B59" s="31">
        <v>53</v>
      </c>
      <c r="C59" s="51">
        <f>AVERAGE(C58,F7)</f>
        <v>512218.315</v>
      </c>
      <c r="D59" s="51">
        <f>AVERAGE(D58,G7)</f>
        <v>493974.16800000001</v>
      </c>
      <c r="E59" s="51">
        <f>AVERAGE(E58,H7)</f>
        <v>822722.11349999998</v>
      </c>
      <c r="F59" s="51">
        <v>581268.42500000005</v>
      </c>
      <c r="G59" s="51">
        <v>449234.79</v>
      </c>
      <c r="H59" s="51">
        <v>1045141.949</v>
      </c>
      <c r="I59" s="47"/>
      <c r="J59" s="47"/>
      <c r="K59" s="47"/>
      <c r="L59" s="47"/>
      <c r="N59" s="112">
        <f>N58+(1/4)*($Q$8-$N$57)</f>
        <v>-6.1407542840059684E-2</v>
      </c>
      <c r="O59" s="112">
        <f t="shared" si="18"/>
        <v>-0.20202546208462147</v>
      </c>
      <c r="P59" s="112">
        <f t="shared" si="18"/>
        <v>3.2188033658825152E-2</v>
      </c>
    </row>
    <row r="60" spans="1:16" x14ac:dyDescent="0.2">
      <c r="C60" s="112"/>
    </row>
    <row r="61" spans="1:16" x14ac:dyDescent="0.2">
      <c r="A61" s="233" t="s">
        <v>62</v>
      </c>
      <c r="M61" s="33"/>
    </row>
    <row r="62" spans="1:16" x14ac:dyDescent="0.2">
      <c r="A62" s="30" t="s">
        <v>65</v>
      </c>
      <c r="M62" s="33"/>
    </row>
    <row r="63" spans="1:16" x14ac:dyDescent="0.2">
      <c r="A63" s="287" t="s">
        <v>306</v>
      </c>
      <c r="F63"/>
      <c r="G63"/>
      <c r="H63"/>
      <c r="I63"/>
      <c r="J63"/>
      <c r="K63"/>
      <c r="L63"/>
      <c r="M63"/>
      <c r="N63"/>
      <c r="O63"/>
      <c r="P63"/>
    </row>
    <row r="64" spans="1:16" x14ac:dyDescent="0.2">
      <c r="A64" s="293" t="s">
        <v>307</v>
      </c>
      <c r="F64"/>
      <c r="G64"/>
      <c r="H64"/>
      <c r="I64"/>
      <c r="J64"/>
      <c r="K64"/>
      <c r="L64"/>
      <c r="M64"/>
      <c r="N64"/>
      <c r="O64"/>
      <c r="P64"/>
    </row>
    <row r="65" spans="3:16" x14ac:dyDescent="0.2">
      <c r="F65"/>
      <c r="G65"/>
      <c r="H65"/>
      <c r="I65"/>
      <c r="J65"/>
      <c r="K65"/>
      <c r="L65"/>
      <c r="M65"/>
      <c r="N65"/>
      <c r="O65"/>
      <c r="P65"/>
    </row>
    <row r="66" spans="3:16" x14ac:dyDescent="0.2">
      <c r="F66"/>
      <c r="G66"/>
      <c r="H66"/>
      <c r="I66"/>
      <c r="J66"/>
      <c r="K66"/>
      <c r="L66"/>
      <c r="M66"/>
      <c r="N66"/>
      <c r="O66"/>
      <c r="P66"/>
    </row>
    <row r="67" spans="3:16" x14ac:dyDescent="0.2">
      <c r="F67"/>
      <c r="G67"/>
      <c r="H67"/>
      <c r="I67"/>
      <c r="J67"/>
      <c r="K67"/>
      <c r="L67"/>
      <c r="M67"/>
      <c r="N67"/>
      <c r="O67"/>
      <c r="P67"/>
    </row>
    <row r="68" spans="3:16" x14ac:dyDescent="0.2">
      <c r="F68"/>
      <c r="G68"/>
      <c r="H68"/>
      <c r="I68"/>
      <c r="J68"/>
      <c r="K68"/>
      <c r="L68"/>
      <c r="M68"/>
      <c r="N68"/>
      <c r="O68"/>
      <c r="P68"/>
    </row>
    <row r="69" spans="3:16" x14ac:dyDescent="0.2">
      <c r="C69" s="117"/>
      <c r="D69" s="117"/>
      <c r="F69"/>
      <c r="G69"/>
      <c r="H69"/>
      <c r="I69"/>
      <c r="J69"/>
      <c r="K69"/>
      <c r="L69"/>
      <c r="M69"/>
      <c r="N69"/>
      <c r="O69"/>
      <c r="P69"/>
    </row>
    <row r="70" spans="3:16" x14ac:dyDescent="0.2">
      <c r="F70"/>
      <c r="G70"/>
      <c r="H70"/>
      <c r="I70"/>
      <c r="J70"/>
      <c r="K70"/>
      <c r="L70"/>
      <c r="M70"/>
      <c r="N70"/>
      <c r="O70"/>
      <c r="P70"/>
    </row>
    <row r="71" spans="3:16" x14ac:dyDescent="0.2">
      <c r="F71"/>
      <c r="G71"/>
      <c r="H71"/>
      <c r="I71"/>
      <c r="J71"/>
      <c r="K71"/>
      <c r="L71"/>
      <c r="M71"/>
      <c r="N71"/>
      <c r="O71"/>
      <c r="P71"/>
    </row>
    <row r="72" spans="3:16" x14ac:dyDescent="0.2">
      <c r="F72"/>
      <c r="G72"/>
      <c r="H72"/>
      <c r="I72"/>
      <c r="J72"/>
      <c r="K72"/>
      <c r="L72"/>
      <c r="M72"/>
      <c r="N72"/>
      <c r="O72"/>
      <c r="P72"/>
    </row>
    <row r="73" spans="3:16" x14ac:dyDescent="0.2">
      <c r="F73"/>
      <c r="G73"/>
      <c r="H73"/>
      <c r="I73"/>
      <c r="J73"/>
      <c r="K73"/>
      <c r="L73"/>
      <c r="M73"/>
      <c r="N73"/>
      <c r="O73"/>
      <c r="P73"/>
    </row>
    <row r="74" spans="3:16" x14ac:dyDescent="0.2">
      <c r="F74"/>
      <c r="G74"/>
      <c r="H74"/>
      <c r="I74"/>
      <c r="J74"/>
      <c r="K74"/>
      <c r="L74"/>
      <c r="M74"/>
      <c r="N74"/>
      <c r="O74"/>
      <c r="P74"/>
    </row>
    <row r="75" spans="3:16" x14ac:dyDescent="0.2">
      <c r="F75"/>
      <c r="G75"/>
      <c r="H75"/>
      <c r="I75"/>
      <c r="J75"/>
      <c r="K75"/>
      <c r="L75"/>
      <c r="M75"/>
      <c r="N75"/>
      <c r="O75"/>
      <c r="P75"/>
    </row>
    <row r="76" spans="3:16" x14ac:dyDescent="0.2">
      <c r="F76"/>
      <c r="G76"/>
      <c r="H76"/>
      <c r="I76"/>
      <c r="J76"/>
      <c r="K76"/>
      <c r="L76"/>
      <c r="M76"/>
      <c r="N76"/>
      <c r="O76"/>
      <c r="P76"/>
    </row>
    <row r="77" spans="3:16" x14ac:dyDescent="0.2">
      <c r="F77"/>
      <c r="G77"/>
      <c r="H77"/>
      <c r="I77"/>
      <c r="J77"/>
      <c r="K77"/>
      <c r="L77"/>
      <c r="M77"/>
      <c r="N77"/>
      <c r="O77"/>
      <c r="P77"/>
    </row>
    <row r="78" spans="3:16" x14ac:dyDescent="0.2">
      <c r="F78"/>
      <c r="G78"/>
      <c r="H78"/>
      <c r="I78"/>
      <c r="J78"/>
      <c r="K78"/>
      <c r="L78"/>
      <c r="M78"/>
      <c r="N78"/>
      <c r="O78"/>
      <c r="P78"/>
    </row>
    <row r="79" spans="3:16" x14ac:dyDescent="0.2">
      <c r="F79"/>
      <c r="G79"/>
      <c r="H79"/>
      <c r="I79" s="258"/>
      <c r="J79" s="258"/>
      <c r="K79" s="258"/>
      <c r="L79"/>
      <c r="M79"/>
      <c r="N79"/>
      <c r="O79"/>
      <c r="P79"/>
    </row>
    <row r="80" spans="3:16" x14ac:dyDescent="0.2">
      <c r="F80"/>
      <c r="G80"/>
      <c r="H80"/>
      <c r="I80" s="258"/>
      <c r="J80" s="258"/>
      <c r="K80" s="258"/>
      <c r="L80"/>
      <c r="M80"/>
      <c r="N80"/>
      <c r="O80"/>
      <c r="P80"/>
    </row>
    <row r="81" spans="6:16" x14ac:dyDescent="0.2">
      <c r="F81"/>
      <c r="G81"/>
      <c r="H81"/>
      <c r="I81" s="258"/>
      <c r="J81" s="258"/>
      <c r="K81" s="258"/>
      <c r="L81"/>
      <c r="M81"/>
      <c r="N81"/>
      <c r="O81"/>
      <c r="P81"/>
    </row>
    <row r="82" spans="6:16" x14ac:dyDescent="0.2">
      <c r="F82"/>
      <c r="G82"/>
      <c r="H82"/>
      <c r="I82" s="258"/>
      <c r="J82" s="258"/>
      <c r="K82" s="258"/>
      <c r="L82"/>
      <c r="M82"/>
      <c r="N82"/>
      <c r="O82"/>
      <c r="P82"/>
    </row>
    <row r="83" spans="6:16" x14ac:dyDescent="0.2">
      <c r="F83"/>
      <c r="G83"/>
      <c r="H83"/>
      <c r="I83" s="258"/>
      <c r="J83" s="258"/>
      <c r="K83" s="258"/>
      <c r="L83"/>
      <c r="M83"/>
      <c r="N83"/>
      <c r="O83"/>
      <c r="P83"/>
    </row>
    <row r="84" spans="6:16" x14ac:dyDescent="0.2">
      <c r="F84"/>
      <c r="G84"/>
      <c r="H84"/>
      <c r="I84" s="258"/>
      <c r="J84" s="258"/>
      <c r="K84" s="258"/>
      <c r="L84"/>
      <c r="M84"/>
      <c r="N84"/>
      <c r="O84"/>
      <c r="P84"/>
    </row>
    <row r="85" spans="6:16" x14ac:dyDescent="0.2">
      <c r="F85"/>
      <c r="G85"/>
      <c r="H85"/>
      <c r="I85" s="258"/>
      <c r="J85" s="258"/>
      <c r="K85" s="258"/>
      <c r="L85"/>
      <c r="M85"/>
      <c r="N85"/>
      <c r="O85"/>
      <c r="P85"/>
    </row>
    <row r="86" spans="6:16" x14ac:dyDescent="0.2">
      <c r="F86"/>
      <c r="G86"/>
      <c r="H86"/>
      <c r="I86" s="258"/>
      <c r="J86" s="258"/>
      <c r="K86" s="258"/>
      <c r="L86"/>
      <c r="M86"/>
      <c r="N86"/>
      <c r="O86"/>
      <c r="P86"/>
    </row>
    <row r="87" spans="6:16" x14ac:dyDescent="0.2">
      <c r="F87"/>
      <c r="G87"/>
      <c r="H87"/>
      <c r="I87" s="258"/>
      <c r="J87" s="258"/>
      <c r="K87" s="258"/>
      <c r="L87"/>
      <c r="M87"/>
      <c r="N87"/>
      <c r="O87"/>
      <c r="P87"/>
    </row>
    <row r="88" spans="6:16" x14ac:dyDescent="0.2">
      <c r="F88"/>
      <c r="G88"/>
      <c r="H88"/>
      <c r="I88" s="258"/>
      <c r="J88" s="258"/>
      <c r="K88" s="258"/>
      <c r="L88"/>
      <c r="M88"/>
      <c r="N88"/>
      <c r="O88"/>
      <c r="P88"/>
    </row>
    <row r="89" spans="6:16" x14ac:dyDescent="0.2">
      <c r="F89"/>
      <c r="G89"/>
      <c r="H89"/>
      <c r="I89"/>
      <c r="J89"/>
      <c r="K89"/>
      <c r="L89"/>
      <c r="M89"/>
      <c r="N89"/>
      <c r="O89"/>
      <c r="P89"/>
    </row>
    <row r="90" spans="6:16" x14ac:dyDescent="0.2">
      <c r="F90"/>
      <c r="G90"/>
      <c r="H90"/>
      <c r="I90"/>
      <c r="J90"/>
      <c r="K90"/>
      <c r="L90"/>
      <c r="M90"/>
      <c r="N90"/>
      <c r="O90"/>
      <c r="P90"/>
    </row>
    <row r="91" spans="6:16" x14ac:dyDescent="0.2">
      <c r="F91"/>
      <c r="G91"/>
      <c r="H91"/>
      <c r="I91"/>
      <c r="J91"/>
      <c r="K91"/>
      <c r="L91"/>
      <c r="M91"/>
      <c r="N91"/>
      <c r="O91"/>
      <c r="P91"/>
    </row>
    <row r="92" spans="6:16" x14ac:dyDescent="0.2">
      <c r="F92"/>
      <c r="G92"/>
      <c r="H92"/>
      <c r="I92"/>
      <c r="J92"/>
      <c r="K92"/>
      <c r="L92"/>
      <c r="M92"/>
      <c r="N92"/>
      <c r="O92"/>
      <c r="P92"/>
    </row>
    <row r="93" spans="6:16" x14ac:dyDescent="0.2">
      <c r="F93"/>
      <c r="G93"/>
      <c r="H93"/>
      <c r="I93"/>
      <c r="J93"/>
      <c r="K93"/>
      <c r="L93"/>
      <c r="M93"/>
      <c r="N93"/>
      <c r="O93"/>
      <c r="P93"/>
    </row>
    <row r="94" spans="6:16" x14ac:dyDescent="0.2">
      <c r="F94"/>
      <c r="G94"/>
      <c r="H94"/>
      <c r="I94"/>
      <c r="J94"/>
      <c r="K94"/>
      <c r="L94"/>
      <c r="M94"/>
      <c r="N94"/>
      <c r="O94"/>
      <c r="P94"/>
    </row>
    <row r="95" spans="6:16" x14ac:dyDescent="0.2">
      <c r="F95"/>
      <c r="G95"/>
      <c r="H95"/>
      <c r="I95"/>
      <c r="J95"/>
      <c r="K95"/>
      <c r="L95"/>
      <c r="M95"/>
      <c r="N95"/>
      <c r="O95"/>
      <c r="P95"/>
    </row>
    <row r="96" spans="6:16" x14ac:dyDescent="0.2">
      <c r="F96"/>
      <c r="G96"/>
      <c r="H96"/>
      <c r="I96"/>
      <c r="J96"/>
      <c r="K96"/>
      <c r="L96"/>
      <c r="M96"/>
      <c r="N96"/>
      <c r="O96"/>
      <c r="P96"/>
    </row>
    <row r="97" spans="3:16" x14ac:dyDescent="0.2">
      <c r="F97"/>
      <c r="G97"/>
      <c r="H97"/>
      <c r="I97"/>
      <c r="J97"/>
      <c r="K97"/>
      <c r="L97"/>
      <c r="M97"/>
      <c r="N97"/>
      <c r="O97"/>
      <c r="P97"/>
    </row>
    <row r="98" spans="3:16" x14ac:dyDescent="0.2">
      <c r="F98"/>
      <c r="G98"/>
      <c r="H98"/>
      <c r="I98"/>
      <c r="J98"/>
      <c r="K98"/>
      <c r="L98"/>
      <c r="M98"/>
      <c r="N98"/>
      <c r="O98"/>
      <c r="P98"/>
    </row>
    <row r="99" spans="3:16" x14ac:dyDescent="0.2">
      <c r="F99"/>
      <c r="G99"/>
      <c r="H99"/>
      <c r="I99"/>
      <c r="J99"/>
      <c r="K99"/>
      <c r="L99"/>
      <c r="M99"/>
      <c r="N99"/>
      <c r="O99"/>
      <c r="P99"/>
    </row>
    <row r="100" spans="3:16" x14ac:dyDescent="0.2">
      <c r="F100"/>
      <c r="G100"/>
      <c r="H100"/>
      <c r="I100"/>
      <c r="J100"/>
      <c r="K100"/>
      <c r="L100"/>
      <c r="M100"/>
      <c r="N100"/>
      <c r="O100"/>
      <c r="P100"/>
    </row>
    <row r="101" spans="3:16" x14ac:dyDescent="0.2">
      <c r="F101"/>
      <c r="G101"/>
      <c r="H101"/>
      <c r="I101"/>
      <c r="J101"/>
      <c r="K101"/>
      <c r="L101"/>
      <c r="M101"/>
      <c r="N101"/>
      <c r="O101"/>
      <c r="P101"/>
    </row>
    <row r="102" spans="3:16" x14ac:dyDescent="0.2">
      <c r="F102"/>
      <c r="G102"/>
      <c r="H102"/>
      <c r="I102"/>
      <c r="J102"/>
      <c r="K102"/>
      <c r="L102"/>
      <c r="M102"/>
      <c r="N102"/>
      <c r="O102"/>
      <c r="P102"/>
    </row>
    <row r="103" spans="3:16" x14ac:dyDescent="0.2">
      <c r="F103"/>
      <c r="G103"/>
      <c r="H103"/>
      <c r="I103"/>
      <c r="J103"/>
      <c r="K103"/>
      <c r="L103"/>
      <c r="M103"/>
      <c r="N103"/>
      <c r="O103"/>
      <c r="P103"/>
    </row>
    <row r="104" spans="3:16" x14ac:dyDescent="0.2">
      <c r="F104"/>
      <c r="G104"/>
      <c r="H104"/>
      <c r="I104"/>
      <c r="J104"/>
      <c r="K104"/>
      <c r="L104"/>
      <c r="M104"/>
      <c r="N104"/>
      <c r="O104"/>
      <c r="P104"/>
    </row>
    <row r="105" spans="3:16" x14ac:dyDescent="0.2">
      <c r="F105"/>
      <c r="G105"/>
      <c r="H105"/>
      <c r="I105"/>
      <c r="J105"/>
      <c r="K105"/>
      <c r="L105"/>
      <c r="M105"/>
      <c r="N105"/>
      <c r="O105"/>
      <c r="P105"/>
    </row>
    <row r="106" spans="3:16" x14ac:dyDescent="0.2">
      <c r="F106"/>
      <c r="G106"/>
      <c r="H106"/>
      <c r="I106"/>
      <c r="J106"/>
      <c r="K106"/>
      <c r="L106"/>
      <c r="M106"/>
      <c r="N106"/>
      <c r="O106"/>
      <c r="P106"/>
    </row>
    <row r="107" spans="3:16" x14ac:dyDescent="0.2">
      <c r="F107"/>
      <c r="G107"/>
      <c r="H107"/>
      <c r="I107"/>
      <c r="J107"/>
      <c r="K107"/>
      <c r="L107"/>
      <c r="M107"/>
      <c r="N107"/>
      <c r="O107"/>
      <c r="P107"/>
    </row>
    <row r="108" spans="3:16" x14ac:dyDescent="0.2">
      <c r="C108" s="119"/>
      <c r="D108" s="119"/>
      <c r="F108"/>
      <c r="G108"/>
      <c r="H108"/>
      <c r="I108"/>
      <c r="J108"/>
      <c r="K108"/>
      <c r="L108"/>
      <c r="M108"/>
      <c r="N108"/>
      <c r="O108"/>
      <c r="P108"/>
    </row>
    <row r="109" spans="3:16" x14ac:dyDescent="0.2">
      <c r="C109" s="119"/>
      <c r="D109" s="119"/>
      <c r="F109"/>
      <c r="G109"/>
      <c r="H109"/>
      <c r="I109"/>
      <c r="J109"/>
      <c r="K109"/>
      <c r="L109"/>
      <c r="M109"/>
      <c r="N109"/>
      <c r="O109"/>
      <c r="P109"/>
    </row>
    <row r="110" spans="3:16" x14ac:dyDescent="0.2">
      <c r="C110" s="119"/>
      <c r="D110" s="119"/>
      <c r="F110"/>
      <c r="G110"/>
      <c r="H110"/>
      <c r="I110"/>
      <c r="J110"/>
      <c r="K110"/>
      <c r="L110"/>
      <c r="M110"/>
      <c r="N110"/>
      <c r="O110"/>
      <c r="P110"/>
    </row>
    <row r="111" spans="3:16" x14ac:dyDescent="0.2">
      <c r="C111" s="119"/>
      <c r="D111" s="119"/>
      <c r="E111" s="119"/>
      <c r="F111" s="117"/>
      <c r="G111" s="118"/>
    </row>
    <row r="112" spans="3:16" x14ac:dyDescent="0.2">
      <c r="C112" s="119"/>
      <c r="D112" s="119"/>
      <c r="E112" s="119"/>
      <c r="F112" s="117"/>
      <c r="G112" s="118"/>
    </row>
    <row r="113" spans="3:6" x14ac:dyDescent="0.2">
      <c r="C113" s="119"/>
      <c r="D113" s="119"/>
      <c r="E113" s="119"/>
      <c r="F113" s="117"/>
    </row>
    <row r="114" spans="3:6" x14ac:dyDescent="0.2">
      <c r="C114" s="119"/>
      <c r="D114" s="119"/>
      <c r="E114" s="119"/>
      <c r="F114" s="117"/>
    </row>
    <row r="115" spans="3:6" x14ac:dyDescent="0.2">
      <c r="C115" s="119"/>
      <c r="D115" s="119"/>
      <c r="E115" s="119"/>
      <c r="F115" s="117"/>
    </row>
    <row r="116" spans="3:6" x14ac:dyDescent="0.2">
      <c r="C116" s="119"/>
      <c r="D116" s="119"/>
      <c r="E116" s="119"/>
      <c r="F116" s="117"/>
    </row>
    <row r="117" spans="3:6" x14ac:dyDescent="0.2">
      <c r="C117" s="119"/>
      <c r="D117" s="119"/>
      <c r="E117" s="119"/>
      <c r="F117" s="117"/>
    </row>
    <row r="118" spans="3:6" x14ac:dyDescent="0.2">
      <c r="C118" s="119"/>
      <c r="D118" s="119"/>
      <c r="E118" s="119"/>
      <c r="F118" s="117"/>
    </row>
    <row r="119" spans="3:6" x14ac:dyDescent="0.2">
      <c r="C119" s="119"/>
      <c r="D119" s="119"/>
      <c r="E119" s="119"/>
      <c r="F119" s="117"/>
    </row>
    <row r="120" spans="3:6" x14ac:dyDescent="0.2">
      <c r="C120" s="119"/>
      <c r="D120" s="119"/>
      <c r="E120" s="119"/>
      <c r="F120" s="117"/>
    </row>
    <row r="121" spans="3:6" x14ac:dyDescent="0.2">
      <c r="C121" s="119"/>
      <c r="D121" s="119"/>
      <c r="E121" s="119"/>
      <c r="F121" s="117"/>
    </row>
    <row r="122" spans="3:6" x14ac:dyDescent="0.2">
      <c r="C122" s="119"/>
      <c r="D122" s="119"/>
      <c r="E122" s="119"/>
      <c r="F122" s="117"/>
    </row>
    <row r="123" spans="3:6" x14ac:dyDescent="0.2">
      <c r="C123" s="119"/>
      <c r="D123" s="119"/>
      <c r="E123" s="119"/>
      <c r="F123" s="117"/>
    </row>
    <row r="124" spans="3:6" x14ac:dyDescent="0.2">
      <c r="C124" s="119"/>
      <c r="D124" s="119"/>
      <c r="E124" s="119"/>
      <c r="F124" s="117"/>
    </row>
    <row r="125" spans="3:6" x14ac:dyDescent="0.2">
      <c r="C125" s="119"/>
      <c r="D125" s="119"/>
      <c r="E125" s="119"/>
      <c r="F125" s="117"/>
    </row>
    <row r="126" spans="3:6" x14ac:dyDescent="0.2">
      <c r="C126" s="119"/>
      <c r="D126" s="119"/>
      <c r="E126" s="119"/>
      <c r="F126" s="117"/>
    </row>
    <row r="127" spans="3:6" x14ac:dyDescent="0.2">
      <c r="C127" s="119"/>
      <c r="D127" s="119"/>
      <c r="E127" s="119"/>
      <c r="F127" s="117"/>
    </row>
    <row r="128" spans="3:6" x14ac:dyDescent="0.2">
      <c r="C128" s="119"/>
      <c r="D128" s="119"/>
      <c r="E128" s="119"/>
      <c r="F128" s="117"/>
    </row>
    <row r="129" spans="3:6" x14ac:dyDescent="0.2">
      <c r="C129" s="119"/>
      <c r="D129" s="119"/>
      <c r="E129" s="119"/>
      <c r="F129" s="117"/>
    </row>
    <row r="130" spans="3:6" x14ac:dyDescent="0.2">
      <c r="C130" s="119"/>
      <c r="D130" s="119"/>
      <c r="E130" s="119"/>
      <c r="F130" s="117"/>
    </row>
    <row r="131" spans="3:6" x14ac:dyDescent="0.2">
      <c r="C131" s="119"/>
      <c r="D131" s="119"/>
      <c r="E131" s="119"/>
      <c r="F131" s="117"/>
    </row>
    <row r="132" spans="3:6" x14ac:dyDescent="0.2">
      <c r="C132" s="119"/>
      <c r="D132" s="119"/>
      <c r="E132" s="119"/>
      <c r="F132" s="117"/>
    </row>
    <row r="133" spans="3:6" x14ac:dyDescent="0.2">
      <c r="C133" s="119"/>
      <c r="D133" s="119"/>
      <c r="E133" s="119"/>
      <c r="F133" s="117"/>
    </row>
    <row r="134" spans="3:6" x14ac:dyDescent="0.2">
      <c r="C134" s="119"/>
      <c r="D134" s="119"/>
      <c r="E134" s="119"/>
      <c r="F134" s="117"/>
    </row>
    <row r="135" spans="3:6" x14ac:dyDescent="0.2">
      <c r="C135" s="119"/>
      <c r="D135" s="119"/>
      <c r="E135" s="119"/>
      <c r="F135" s="117"/>
    </row>
    <row r="136" spans="3:6" x14ac:dyDescent="0.2">
      <c r="C136" s="119"/>
      <c r="D136" s="119"/>
      <c r="E136" s="119"/>
      <c r="F136" s="117"/>
    </row>
    <row r="137" spans="3:6" x14ac:dyDescent="0.2">
      <c r="C137" s="119"/>
      <c r="D137" s="119"/>
      <c r="E137" s="119"/>
      <c r="F137" s="117"/>
    </row>
    <row r="138" spans="3:6" x14ac:dyDescent="0.2">
      <c r="C138" s="119"/>
      <c r="D138" s="119"/>
      <c r="E138" s="119"/>
      <c r="F138" s="117"/>
    </row>
    <row r="139" spans="3:6" x14ac:dyDescent="0.2">
      <c r="C139" s="119"/>
      <c r="D139" s="119"/>
      <c r="E139" s="119"/>
      <c r="F139" s="117"/>
    </row>
    <row r="140" spans="3:6" x14ac:dyDescent="0.2">
      <c r="C140" s="119"/>
      <c r="D140" s="119"/>
      <c r="E140" s="119"/>
      <c r="F140" s="117"/>
    </row>
    <row r="141" spans="3:6" x14ac:dyDescent="0.2">
      <c r="C141" s="119"/>
      <c r="D141" s="119"/>
      <c r="E141" s="119"/>
      <c r="F141" s="117"/>
    </row>
    <row r="142" spans="3:6" x14ac:dyDescent="0.2">
      <c r="C142" s="119"/>
      <c r="D142" s="119"/>
      <c r="E142" s="119"/>
      <c r="F142" s="117"/>
    </row>
    <row r="143" spans="3:6" x14ac:dyDescent="0.2">
      <c r="C143" s="119"/>
      <c r="D143" s="119"/>
      <c r="E143" s="119"/>
      <c r="F143" s="117"/>
    </row>
    <row r="144" spans="3:6" x14ac:dyDescent="0.2">
      <c r="C144" s="119"/>
      <c r="D144" s="119"/>
      <c r="E144" s="119"/>
      <c r="F144" s="117"/>
    </row>
    <row r="145" spans="3:6" x14ac:dyDescent="0.2">
      <c r="C145" s="119"/>
      <c r="D145" s="119"/>
      <c r="E145" s="119"/>
      <c r="F145" s="117"/>
    </row>
    <row r="146" spans="3:6" x14ac:dyDescent="0.2">
      <c r="C146" s="119"/>
      <c r="D146" s="119"/>
      <c r="E146" s="119"/>
      <c r="F146" s="117"/>
    </row>
    <row r="147" spans="3:6" x14ac:dyDescent="0.2">
      <c r="C147" s="119"/>
      <c r="D147" s="119"/>
      <c r="E147" s="119"/>
      <c r="F147" s="117"/>
    </row>
    <row r="148" spans="3:6" x14ac:dyDescent="0.2">
      <c r="C148" s="119"/>
      <c r="D148" s="119"/>
      <c r="E148" s="119"/>
      <c r="F148" s="117"/>
    </row>
    <row r="149" spans="3:6" x14ac:dyDescent="0.2">
      <c r="C149" s="119"/>
      <c r="D149" s="119"/>
      <c r="E149" s="119"/>
      <c r="F149" s="117"/>
    </row>
    <row r="150" spans="3:6" x14ac:dyDescent="0.2">
      <c r="C150" s="119"/>
      <c r="D150" s="119"/>
      <c r="E150" s="119"/>
      <c r="F150" s="117"/>
    </row>
    <row r="151" spans="3:6" x14ac:dyDescent="0.2">
      <c r="C151" s="119"/>
      <c r="D151" s="119"/>
      <c r="E151" s="119"/>
      <c r="F151" s="117"/>
    </row>
    <row r="152" spans="3:6" x14ac:dyDescent="0.2">
      <c r="C152" s="119"/>
      <c r="D152" s="119"/>
      <c r="E152" s="119"/>
      <c r="F152" s="117"/>
    </row>
    <row r="153" spans="3:6" x14ac:dyDescent="0.2">
      <c r="C153" s="119"/>
      <c r="D153" s="119"/>
      <c r="E153" s="119"/>
      <c r="F153" s="117"/>
    </row>
    <row r="154" spans="3:6" x14ac:dyDescent="0.2">
      <c r="C154" s="119"/>
      <c r="D154" s="119"/>
      <c r="E154" s="119"/>
      <c r="F154" s="117"/>
    </row>
    <row r="155" spans="3:6" x14ac:dyDescent="0.2">
      <c r="C155" s="119"/>
      <c r="D155" s="119"/>
      <c r="E155" s="119"/>
      <c r="F155" s="117"/>
    </row>
    <row r="156" spans="3:6" x14ac:dyDescent="0.2">
      <c r="C156" s="119"/>
      <c r="D156" s="119"/>
      <c r="E156" s="119"/>
      <c r="F156" s="117"/>
    </row>
    <row r="157" spans="3:6" x14ac:dyDescent="0.2">
      <c r="C157" s="119"/>
      <c r="D157" s="119"/>
      <c r="E157" s="119"/>
      <c r="F157" s="117"/>
    </row>
    <row r="158" spans="3:6" x14ac:dyDescent="0.2">
      <c r="C158" s="119"/>
      <c r="D158" s="119"/>
      <c r="E158" s="119"/>
      <c r="F158" s="117"/>
    </row>
    <row r="159" spans="3:6" x14ac:dyDescent="0.2">
      <c r="C159" s="119"/>
      <c r="D159" s="119"/>
      <c r="E159" s="119"/>
      <c r="F159" s="117"/>
    </row>
    <row r="160" spans="3:6" x14ac:dyDescent="0.2">
      <c r="F160" s="117"/>
    </row>
    <row r="161" spans="6:6" x14ac:dyDescent="0.2">
      <c r="F161" s="117"/>
    </row>
    <row r="162" spans="6:6" x14ac:dyDescent="0.2">
      <c r="F162" s="117"/>
    </row>
    <row r="163" spans="6:6" x14ac:dyDescent="0.2">
      <c r="F163" s="117"/>
    </row>
    <row r="164" spans="6:6" x14ac:dyDescent="0.2">
      <c r="F164" s="117"/>
    </row>
    <row r="165" spans="6:6" x14ac:dyDescent="0.2">
      <c r="F165" s="117"/>
    </row>
    <row r="166" spans="6:6" x14ac:dyDescent="0.2">
      <c r="F166" s="117"/>
    </row>
    <row r="167" spans="6:6" x14ac:dyDescent="0.2">
      <c r="F167" s="117"/>
    </row>
    <row r="168" spans="6:6" x14ac:dyDescent="0.2">
      <c r="F168" s="117"/>
    </row>
    <row r="169" spans="6:6" x14ac:dyDescent="0.2">
      <c r="F169" s="117"/>
    </row>
    <row r="170" spans="6:6" x14ac:dyDescent="0.2">
      <c r="F170" s="117"/>
    </row>
    <row r="171" spans="6:6" x14ac:dyDescent="0.2">
      <c r="F171" s="117"/>
    </row>
    <row r="172" spans="6:6" x14ac:dyDescent="0.2">
      <c r="F172" s="117"/>
    </row>
    <row r="173" spans="6:6" x14ac:dyDescent="0.2">
      <c r="F173" s="117"/>
    </row>
    <row r="174" spans="6:6" x14ac:dyDescent="0.2">
      <c r="F174" s="117"/>
    </row>
    <row r="175" spans="6:6" x14ac:dyDescent="0.2">
      <c r="F175" s="117"/>
    </row>
    <row r="176" spans="6:6" x14ac:dyDescent="0.2">
      <c r="F176" s="117"/>
    </row>
    <row r="177" spans="6:6" x14ac:dyDescent="0.2">
      <c r="F177" s="117"/>
    </row>
    <row r="178" spans="6:6" x14ac:dyDescent="0.2">
      <c r="F178" s="117"/>
    </row>
    <row r="179" spans="6:6" x14ac:dyDescent="0.2">
      <c r="F179" s="117"/>
    </row>
    <row r="180" spans="6:6" x14ac:dyDescent="0.2">
      <c r="F180" s="117"/>
    </row>
    <row r="181" spans="6:6" x14ac:dyDescent="0.2">
      <c r="F181" s="117"/>
    </row>
    <row r="182" spans="6:6" x14ac:dyDescent="0.2">
      <c r="F182" s="117"/>
    </row>
    <row r="183" spans="6:6" x14ac:dyDescent="0.2">
      <c r="F183" s="117"/>
    </row>
    <row r="184" spans="6:6" x14ac:dyDescent="0.2">
      <c r="F184" s="117"/>
    </row>
    <row r="185" spans="6:6" x14ac:dyDescent="0.2">
      <c r="F185" s="117"/>
    </row>
    <row r="186" spans="6:6" x14ac:dyDescent="0.2">
      <c r="F186" s="117"/>
    </row>
    <row r="187" spans="6:6" x14ac:dyDescent="0.2">
      <c r="F187" s="117"/>
    </row>
    <row r="188" spans="6:6" x14ac:dyDescent="0.2">
      <c r="F188" s="117"/>
    </row>
    <row r="189" spans="6:6" x14ac:dyDescent="0.2">
      <c r="F189" s="117"/>
    </row>
    <row r="190" spans="6:6" x14ac:dyDescent="0.2">
      <c r="F190" s="117"/>
    </row>
    <row r="191" spans="6:6" x14ac:dyDescent="0.2">
      <c r="F191" s="117"/>
    </row>
    <row r="192" spans="6:6" x14ac:dyDescent="0.2">
      <c r="F192" s="117"/>
    </row>
    <row r="193" spans="6:6" x14ac:dyDescent="0.2">
      <c r="F193" s="117"/>
    </row>
    <row r="194" spans="6:6" x14ac:dyDescent="0.2">
      <c r="F194" s="117"/>
    </row>
    <row r="195" spans="6:6" x14ac:dyDescent="0.2">
      <c r="F195" s="117"/>
    </row>
    <row r="196" spans="6:6" x14ac:dyDescent="0.2">
      <c r="F196" s="117"/>
    </row>
    <row r="197" spans="6:6" x14ac:dyDescent="0.2">
      <c r="F197" s="117"/>
    </row>
    <row r="198" spans="6:6" x14ac:dyDescent="0.2">
      <c r="F198" s="117"/>
    </row>
  </sheetData>
  <mergeCells count="3">
    <mergeCell ref="C3:E3"/>
    <mergeCell ref="F3:H3"/>
    <mergeCell ref="I3:K3"/>
  </mergeCells>
  <pageMargins left="0.7" right="0.7" top="0.75" bottom="0.75" header="0.3" footer="0.3"/>
  <pageSetup paperSize="9" scale="89" orientation="portrait" r:id="rId1"/>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F4B99-C3F0-4463-B6B7-B23C73D07F73}">
  <sheetPr>
    <tabColor rgb="FFFFFF00"/>
  </sheetPr>
  <dimension ref="A1:L160"/>
  <sheetViews>
    <sheetView zoomScaleNormal="100" zoomScaleSheetLayoutView="100" workbookViewId="0">
      <selection activeCell="I31" sqref="I31"/>
    </sheetView>
  </sheetViews>
  <sheetFormatPr defaultRowHeight="14.25" x14ac:dyDescent="0.2"/>
  <cols>
    <col min="1" max="2" width="9" style="31"/>
    <col min="3" max="3" width="11.875" style="31" customWidth="1"/>
    <col min="4" max="6" width="11" style="31" customWidth="1"/>
    <col min="7" max="7" width="21.625" style="31" customWidth="1"/>
    <col min="8" max="9" width="11.375" customWidth="1"/>
    <col min="10" max="10" width="20.375" customWidth="1"/>
    <col min="11" max="11" width="15.25" customWidth="1"/>
  </cols>
  <sheetData>
    <row r="1" spans="1:12" s="2" customFormat="1" x14ac:dyDescent="0.2">
      <c r="A1" s="166" t="s">
        <v>252</v>
      </c>
      <c r="B1" s="98"/>
      <c r="C1" s="98"/>
      <c r="D1" s="98"/>
      <c r="E1" s="98"/>
      <c r="F1" s="98"/>
      <c r="G1" s="98"/>
    </row>
    <row r="2" spans="1:12" s="2" customFormat="1" x14ac:dyDescent="0.2">
      <c r="A2" s="203" t="s">
        <v>284</v>
      </c>
      <c r="B2" s="98"/>
      <c r="C2" s="98"/>
      <c r="D2" s="98"/>
      <c r="E2" s="98"/>
      <c r="F2" s="98"/>
      <c r="G2" s="98"/>
    </row>
    <row r="3" spans="1:12" s="2" customFormat="1" x14ac:dyDescent="0.2">
      <c r="A3" s="203"/>
      <c r="B3" s="98"/>
      <c r="C3" s="98"/>
      <c r="D3" s="98"/>
      <c r="E3" s="98"/>
      <c r="F3" s="98"/>
      <c r="G3" s="98"/>
    </row>
    <row r="4" spans="1:12" s="2" customFormat="1" x14ac:dyDescent="0.2">
      <c r="A4" s="106"/>
      <c r="B4" s="98"/>
      <c r="C4" s="98"/>
      <c r="D4" s="98"/>
      <c r="E4" s="98"/>
      <c r="F4" s="98"/>
      <c r="G4" s="244" t="s">
        <v>159</v>
      </c>
      <c r="H4" s="244"/>
    </row>
    <row r="5" spans="1:12" x14ac:dyDescent="0.2">
      <c r="C5" s="29" t="s">
        <v>168</v>
      </c>
      <c r="D5" s="29">
        <v>2019</v>
      </c>
      <c r="E5" s="29">
        <v>2020</v>
      </c>
      <c r="F5" s="244">
        <v>2021</v>
      </c>
      <c r="G5" s="45" t="s">
        <v>244</v>
      </c>
      <c r="H5" s="45" t="s">
        <v>245</v>
      </c>
      <c r="I5" s="302" t="s">
        <v>305</v>
      </c>
    </row>
    <row r="6" spans="1:12" x14ac:dyDescent="0.2">
      <c r="C6" s="31">
        <v>1</v>
      </c>
      <c r="D6" s="44">
        <v>762260187</v>
      </c>
      <c r="E6" s="44">
        <v>439031437</v>
      </c>
      <c r="F6" s="44">
        <v>820599700</v>
      </c>
      <c r="G6" s="112">
        <f t="shared" ref="G6:H37" si="0">(E6-D6)/D6</f>
        <v>-0.42403992168621552</v>
      </c>
      <c r="H6" s="112">
        <v>-0.06</v>
      </c>
      <c r="I6" s="294"/>
      <c r="J6" s="258"/>
      <c r="K6" s="258"/>
      <c r="L6" s="223"/>
    </row>
    <row r="7" spans="1:12" ht="15" x14ac:dyDescent="0.25">
      <c r="C7" s="31">
        <v>2</v>
      </c>
      <c r="D7" s="44">
        <v>838187552</v>
      </c>
      <c r="E7" s="44">
        <v>853288381</v>
      </c>
      <c r="F7" s="44">
        <v>765916011</v>
      </c>
      <c r="G7" s="112">
        <f t="shared" si="0"/>
        <v>1.8016050183479699E-2</v>
      </c>
      <c r="H7" s="112">
        <f t="shared" si="0"/>
        <v>-0.10239489010456829</v>
      </c>
      <c r="I7" s="1"/>
      <c r="J7" s="258"/>
      <c r="K7" s="258"/>
      <c r="L7" s="223"/>
    </row>
    <row r="8" spans="1:12" x14ac:dyDescent="0.2">
      <c r="A8" s="31" t="s">
        <v>92</v>
      </c>
      <c r="B8" s="31" t="s">
        <v>92</v>
      </c>
      <c r="C8" s="31">
        <v>3</v>
      </c>
      <c r="D8" s="44">
        <v>840446815</v>
      </c>
      <c r="E8" s="44">
        <v>939574529</v>
      </c>
      <c r="F8" s="44">
        <v>804457756</v>
      </c>
      <c r="G8" s="112">
        <f t="shared" si="0"/>
        <v>0.11794644495142742</v>
      </c>
      <c r="H8" s="112">
        <f t="shared" si="0"/>
        <v>-0.14380633875186713</v>
      </c>
      <c r="J8" s="258"/>
      <c r="K8" s="258"/>
      <c r="L8" s="223"/>
    </row>
    <row r="9" spans="1:12" x14ac:dyDescent="0.2">
      <c r="C9" s="31">
        <v>4</v>
      </c>
      <c r="D9" s="44">
        <v>841935476</v>
      </c>
      <c r="E9" s="44">
        <v>882753605</v>
      </c>
      <c r="F9" s="44">
        <v>896399398</v>
      </c>
      <c r="G9" s="112">
        <f t="shared" si="0"/>
        <v>4.8481303096913335E-2</v>
      </c>
      <c r="H9" s="112">
        <f t="shared" si="0"/>
        <v>1.5458212713841027E-2</v>
      </c>
      <c r="J9" s="258"/>
      <c r="K9" s="258"/>
      <c r="L9" s="223"/>
    </row>
    <row r="10" spans="1:12" x14ac:dyDescent="0.2">
      <c r="C10" s="31">
        <v>5</v>
      </c>
      <c r="D10" s="44">
        <v>811529361</v>
      </c>
      <c r="E10" s="44">
        <v>844113590</v>
      </c>
      <c r="F10" s="44">
        <v>878057585</v>
      </c>
      <c r="G10" s="112">
        <f t="shared" si="0"/>
        <v>4.0151632911775821E-2</v>
      </c>
      <c r="H10" s="112">
        <f t="shared" si="0"/>
        <v>4.0212591530483476E-2</v>
      </c>
      <c r="J10" s="258"/>
      <c r="K10" s="258"/>
      <c r="L10" s="223"/>
    </row>
    <row r="11" spans="1:12" x14ac:dyDescent="0.2">
      <c r="C11" s="31">
        <v>6</v>
      </c>
      <c r="D11" s="44">
        <v>779935077</v>
      </c>
      <c r="E11" s="44">
        <v>893506113</v>
      </c>
      <c r="F11" s="44">
        <v>860970675</v>
      </c>
      <c r="G11" s="112">
        <f t="shared" si="0"/>
        <v>0.14561601260049495</v>
      </c>
      <c r="H11" s="112">
        <f t="shared" si="0"/>
        <v>-3.6413223733590731E-2</v>
      </c>
      <c r="J11" s="258"/>
      <c r="K11" s="258"/>
    </row>
    <row r="12" spans="1:12" x14ac:dyDescent="0.2">
      <c r="A12" s="31" t="s">
        <v>93</v>
      </c>
      <c r="B12" s="31" t="s">
        <v>93</v>
      </c>
      <c r="C12" s="31">
        <v>7</v>
      </c>
      <c r="D12" s="44">
        <v>838732856</v>
      </c>
      <c r="E12" s="44">
        <v>908242361</v>
      </c>
      <c r="F12" s="44">
        <v>912756169</v>
      </c>
      <c r="G12" s="112">
        <f t="shared" si="0"/>
        <v>8.2874427182330387E-2</v>
      </c>
      <c r="H12" s="112">
        <f t="shared" si="0"/>
        <v>4.9698276515424498E-3</v>
      </c>
      <c r="J12" s="258"/>
      <c r="K12" s="258"/>
    </row>
    <row r="13" spans="1:12" x14ac:dyDescent="0.2">
      <c r="C13" s="31">
        <v>8</v>
      </c>
      <c r="D13" s="44">
        <v>828780999</v>
      </c>
      <c r="E13" s="44">
        <v>879143981</v>
      </c>
      <c r="F13" s="44">
        <v>919932599</v>
      </c>
      <c r="G13" s="112">
        <f t="shared" si="0"/>
        <v>6.0767539387084811E-2</v>
      </c>
      <c r="H13" s="112">
        <f t="shared" si="0"/>
        <v>4.6395833767301879E-2</v>
      </c>
      <c r="J13" s="258"/>
      <c r="K13" s="258"/>
    </row>
    <row r="14" spans="1:12" x14ac:dyDescent="0.2">
      <c r="C14" s="31">
        <v>9</v>
      </c>
      <c r="D14" s="44">
        <v>904144978</v>
      </c>
      <c r="E14" s="44">
        <v>938491756</v>
      </c>
      <c r="F14" s="44">
        <v>941147792</v>
      </c>
      <c r="G14" s="112">
        <f t="shared" si="0"/>
        <v>3.7988131146817032E-2</v>
      </c>
      <c r="H14" s="112">
        <f t="shared" si="0"/>
        <v>2.8301111682860645E-3</v>
      </c>
      <c r="J14" s="258"/>
      <c r="K14" s="258"/>
    </row>
    <row r="15" spans="1:12" x14ac:dyDescent="0.2">
      <c r="C15" s="31">
        <v>10</v>
      </c>
      <c r="D15" s="44">
        <v>863118739</v>
      </c>
      <c r="E15" s="44">
        <v>944418059</v>
      </c>
      <c r="F15" s="44">
        <v>938482607</v>
      </c>
      <c r="G15" s="112">
        <f t="shared" si="0"/>
        <v>9.4192509473485078E-2</v>
      </c>
      <c r="H15" s="112">
        <f t="shared" si="0"/>
        <v>-6.2847718162915818E-3</v>
      </c>
      <c r="J15" s="258"/>
      <c r="K15" s="258"/>
    </row>
    <row r="16" spans="1:12" x14ac:dyDescent="0.2">
      <c r="C16" s="31">
        <v>11</v>
      </c>
      <c r="D16" s="44">
        <v>889778368</v>
      </c>
      <c r="E16" s="44">
        <v>908849333</v>
      </c>
      <c r="F16" s="44">
        <v>907423924</v>
      </c>
      <c r="G16" s="112">
        <f t="shared" si="0"/>
        <v>2.1433388005225141E-2</v>
      </c>
      <c r="H16" s="112">
        <f t="shared" si="0"/>
        <v>-1.5683666678776118E-3</v>
      </c>
      <c r="J16" s="258"/>
      <c r="K16" s="258"/>
    </row>
    <row r="17" spans="1:11" x14ac:dyDescent="0.2">
      <c r="A17" s="31" t="s">
        <v>75</v>
      </c>
      <c r="B17" s="31" t="s">
        <v>75</v>
      </c>
      <c r="C17" s="31">
        <v>12</v>
      </c>
      <c r="D17" s="44">
        <v>885746198</v>
      </c>
      <c r="E17" s="44">
        <v>940105490</v>
      </c>
      <c r="F17" s="44">
        <v>936049655</v>
      </c>
      <c r="G17" s="112">
        <f t="shared" si="0"/>
        <v>6.1371182989825267E-2</v>
      </c>
      <c r="H17" s="112">
        <f t="shared" si="0"/>
        <v>-4.3142339270883312E-3</v>
      </c>
      <c r="I17" s="112">
        <f t="shared" ref="I17:I21" si="1">(F17-D17)/D17</f>
        <v>5.6792179422936684E-2</v>
      </c>
      <c r="J17" s="258"/>
      <c r="K17" s="258"/>
    </row>
    <row r="18" spans="1:11" x14ac:dyDescent="0.2">
      <c r="C18" s="31">
        <v>13</v>
      </c>
      <c r="D18" s="44">
        <v>897157600</v>
      </c>
      <c r="E18" s="44">
        <v>896481386</v>
      </c>
      <c r="F18" s="44">
        <v>741134179</v>
      </c>
      <c r="G18" s="112">
        <f t="shared" si="0"/>
        <v>-7.5372933361986792E-4</v>
      </c>
      <c r="H18" s="112">
        <f t="shared" si="0"/>
        <v>-0.17328547968312194</v>
      </c>
      <c r="I18" s="112">
        <f t="shared" si="1"/>
        <v>-0.17390859866761424</v>
      </c>
      <c r="J18" s="258"/>
      <c r="K18" s="258"/>
    </row>
    <row r="19" spans="1:11" x14ac:dyDescent="0.2">
      <c r="C19" s="31">
        <v>14</v>
      </c>
      <c r="D19" s="44">
        <v>913803131</v>
      </c>
      <c r="E19" s="44">
        <v>893114643</v>
      </c>
      <c r="F19" s="44">
        <v>860571382</v>
      </c>
      <c r="G19" s="112">
        <f t="shared" si="0"/>
        <v>-2.263998371001423E-2</v>
      </c>
      <c r="H19" s="112">
        <f t="shared" si="0"/>
        <v>-3.6437943611232447E-2</v>
      </c>
      <c r="I19" s="112">
        <f t="shared" si="1"/>
        <v>-5.8252972871461958E-2</v>
      </c>
      <c r="J19" s="258"/>
      <c r="K19" s="258"/>
    </row>
    <row r="20" spans="1:11" x14ac:dyDescent="0.2">
      <c r="C20" s="31">
        <v>15</v>
      </c>
      <c r="D20" s="44">
        <v>908492623</v>
      </c>
      <c r="E20" s="44">
        <v>731672768</v>
      </c>
      <c r="F20" s="44">
        <v>941858955</v>
      </c>
      <c r="G20" s="112">
        <f t="shared" si="0"/>
        <v>-0.19462992931754383</v>
      </c>
      <c r="H20" s="112">
        <f t="shared" si="0"/>
        <v>0.28726801951989556</v>
      </c>
      <c r="I20" s="112">
        <f t="shared" si="1"/>
        <v>3.6727135868003628E-2</v>
      </c>
      <c r="J20" s="258"/>
      <c r="K20" s="258"/>
    </row>
    <row r="21" spans="1:11" x14ac:dyDescent="0.2">
      <c r="A21" s="31" t="s">
        <v>74</v>
      </c>
      <c r="B21" s="31" t="s">
        <v>74</v>
      </c>
      <c r="C21" s="31">
        <v>16</v>
      </c>
      <c r="D21" s="44">
        <v>739263507</v>
      </c>
      <c r="E21" s="44">
        <v>790653547</v>
      </c>
      <c r="F21" s="44">
        <v>930180353</v>
      </c>
      <c r="G21" s="112">
        <f t="shared" si="0"/>
        <v>6.9515185740123372E-2</v>
      </c>
      <c r="H21" s="112">
        <f t="shared" si="0"/>
        <v>0.17647022078053107</v>
      </c>
      <c r="I21" s="112">
        <f t="shared" si="1"/>
        <v>0.25825276669581365</v>
      </c>
      <c r="J21" s="258"/>
      <c r="K21" s="258"/>
    </row>
    <row r="22" spans="1:11" x14ac:dyDescent="0.2">
      <c r="C22" s="31">
        <v>17</v>
      </c>
      <c r="D22" s="44">
        <v>848448670</v>
      </c>
      <c r="E22" s="44">
        <v>844215175</v>
      </c>
      <c r="F22" s="44">
        <v>934241638</v>
      </c>
      <c r="G22" s="112">
        <f t="shared" si="0"/>
        <v>-4.9896890049930774E-3</v>
      </c>
      <c r="H22" s="112">
        <f t="shared" si="0"/>
        <v>0.10663923803549255</v>
      </c>
      <c r="I22" s="112">
        <f>(F22-D22)/D22</f>
        <v>0.10111745239697294</v>
      </c>
      <c r="J22" s="258"/>
      <c r="K22" s="258"/>
    </row>
    <row r="23" spans="1:11" x14ac:dyDescent="0.2">
      <c r="C23" s="31">
        <v>18</v>
      </c>
      <c r="D23" s="44">
        <v>861994303</v>
      </c>
      <c r="E23" s="44">
        <v>743673698</v>
      </c>
      <c r="F23" s="44"/>
      <c r="G23" s="112">
        <f t="shared" si="0"/>
        <v>-0.13726379001370267</v>
      </c>
      <c r="J23" s="121"/>
    </row>
    <row r="24" spans="1:11" ht="15" x14ac:dyDescent="0.25">
      <c r="C24" s="31">
        <v>19</v>
      </c>
      <c r="D24" s="44">
        <v>909412104</v>
      </c>
      <c r="E24" s="44">
        <v>903882260</v>
      </c>
      <c r="F24" s="44"/>
      <c r="G24" s="112">
        <f t="shared" si="0"/>
        <v>-6.0806800081913137E-3</v>
      </c>
      <c r="I24" s="1"/>
    </row>
    <row r="25" spans="1:11" x14ac:dyDescent="0.2">
      <c r="A25" s="31" t="s">
        <v>22</v>
      </c>
      <c r="B25" s="31" t="s">
        <v>16</v>
      </c>
      <c r="C25" s="31">
        <v>20</v>
      </c>
      <c r="D25" s="44">
        <v>863957021</v>
      </c>
      <c r="E25" s="44">
        <v>809831179</v>
      </c>
      <c r="F25" s="44"/>
      <c r="G25" s="112">
        <f t="shared" si="0"/>
        <v>-6.2648766876564344E-2</v>
      </c>
    </row>
    <row r="26" spans="1:11" x14ac:dyDescent="0.2">
      <c r="C26" s="31">
        <v>21</v>
      </c>
      <c r="D26" s="44">
        <v>867358699</v>
      </c>
      <c r="E26" s="44">
        <v>783875394</v>
      </c>
      <c r="F26" s="44"/>
      <c r="G26" s="112">
        <f t="shared" si="0"/>
        <v>-9.6250034842851107E-2</v>
      </c>
    </row>
    <row r="27" spans="1:11" x14ac:dyDescent="0.2">
      <c r="C27" s="31">
        <v>22</v>
      </c>
      <c r="D27" s="44">
        <v>724289993</v>
      </c>
      <c r="E27" s="44">
        <v>794051442</v>
      </c>
      <c r="F27" s="44"/>
      <c r="G27" s="112">
        <f t="shared" si="0"/>
        <v>9.6317013453477332E-2</v>
      </c>
    </row>
    <row r="28" spans="1:11" x14ac:dyDescent="0.2">
      <c r="C28" s="31">
        <v>23</v>
      </c>
      <c r="D28" s="44">
        <v>839466179</v>
      </c>
      <c r="E28" s="44">
        <v>760498294</v>
      </c>
      <c r="F28" s="44"/>
      <c r="G28" s="112">
        <f t="shared" si="0"/>
        <v>-9.4069167972995846E-2</v>
      </c>
    </row>
    <row r="29" spans="1:11" x14ac:dyDescent="0.2">
      <c r="C29" s="31">
        <v>24</v>
      </c>
      <c r="D29" s="44">
        <v>856778946</v>
      </c>
      <c r="E29" s="44">
        <v>757692434</v>
      </c>
      <c r="F29" s="44"/>
      <c r="G29" s="112">
        <f t="shared" si="0"/>
        <v>-0.1156500313909441</v>
      </c>
    </row>
    <row r="30" spans="1:11" x14ac:dyDescent="0.2">
      <c r="A30" s="31" t="s">
        <v>73</v>
      </c>
      <c r="B30" s="31" t="s">
        <v>73</v>
      </c>
      <c r="C30" s="31">
        <v>25</v>
      </c>
      <c r="D30" s="44">
        <v>767442879</v>
      </c>
      <c r="E30" s="44">
        <v>682607333</v>
      </c>
      <c r="F30" s="44"/>
      <c r="G30" s="112">
        <f t="shared" si="0"/>
        <v>-0.11054314050127502</v>
      </c>
      <c r="H30" s="4"/>
    </row>
    <row r="31" spans="1:11" x14ac:dyDescent="0.2">
      <c r="C31" s="31">
        <v>26</v>
      </c>
      <c r="D31" s="44">
        <v>879901182</v>
      </c>
      <c r="E31" s="44">
        <v>856583130</v>
      </c>
      <c r="F31" s="44"/>
      <c r="G31" s="112">
        <f t="shared" si="0"/>
        <v>-2.6500762218546491E-2</v>
      </c>
    </row>
    <row r="32" spans="1:11" x14ac:dyDescent="0.2">
      <c r="C32" s="31">
        <v>27</v>
      </c>
      <c r="D32" s="44">
        <v>908083732</v>
      </c>
      <c r="E32" s="44">
        <v>867756788</v>
      </c>
      <c r="F32" s="44"/>
      <c r="G32" s="112">
        <f t="shared" si="0"/>
        <v>-4.4408838721493579E-2</v>
      </c>
      <c r="H32" s="4"/>
    </row>
    <row r="33" spans="1:8" x14ac:dyDescent="0.2">
      <c r="C33" s="31">
        <v>28</v>
      </c>
      <c r="D33" s="44">
        <v>801099215</v>
      </c>
      <c r="E33" s="44">
        <v>795993318</v>
      </c>
      <c r="F33" s="44"/>
      <c r="G33" s="112">
        <f t="shared" si="0"/>
        <v>-6.3736137851539403E-3</v>
      </c>
      <c r="H33" s="4"/>
    </row>
    <row r="34" spans="1:8" x14ac:dyDescent="0.2">
      <c r="A34" s="31" t="s">
        <v>72</v>
      </c>
      <c r="B34" s="31" t="s">
        <v>72</v>
      </c>
      <c r="C34" s="31">
        <v>29</v>
      </c>
      <c r="D34" s="44">
        <v>698655832</v>
      </c>
      <c r="E34" s="44">
        <v>699232951</v>
      </c>
      <c r="F34" s="44"/>
      <c r="G34" s="112">
        <f t="shared" si="0"/>
        <v>8.2604191300875022E-4</v>
      </c>
      <c r="H34" s="4"/>
    </row>
    <row r="35" spans="1:8" x14ac:dyDescent="0.2">
      <c r="C35" s="31">
        <v>30</v>
      </c>
      <c r="D35" s="44">
        <v>652893892</v>
      </c>
      <c r="E35" s="44">
        <v>657193937</v>
      </c>
      <c r="F35" s="44"/>
      <c r="G35" s="112">
        <f t="shared" si="0"/>
        <v>6.5861314567176258E-3</v>
      </c>
      <c r="H35" s="4"/>
    </row>
    <row r="36" spans="1:8" x14ac:dyDescent="0.2">
      <c r="C36" s="31">
        <v>31</v>
      </c>
      <c r="D36" s="44">
        <v>747744776</v>
      </c>
      <c r="E36" s="44">
        <v>720249333</v>
      </c>
      <c r="F36" s="44"/>
      <c r="G36" s="112">
        <f t="shared" si="0"/>
        <v>-3.677116027086761E-2</v>
      </c>
      <c r="H36" s="4"/>
    </row>
    <row r="37" spans="1:8" x14ac:dyDescent="0.2">
      <c r="C37" s="31">
        <v>32</v>
      </c>
      <c r="D37" s="44">
        <v>732181683</v>
      </c>
      <c r="E37" s="44">
        <v>766524573</v>
      </c>
      <c r="F37" s="44"/>
      <c r="G37" s="112">
        <f t="shared" si="0"/>
        <v>4.6904874565128943E-2</v>
      </c>
      <c r="H37" s="4"/>
    </row>
    <row r="38" spans="1:8" x14ac:dyDescent="0.2">
      <c r="A38" s="31" t="s">
        <v>71</v>
      </c>
      <c r="B38" s="31" t="s">
        <v>71</v>
      </c>
      <c r="C38" s="31">
        <v>33</v>
      </c>
      <c r="D38" s="44">
        <v>779086231</v>
      </c>
      <c r="E38" s="44">
        <v>852496070</v>
      </c>
      <c r="F38" s="44"/>
      <c r="G38" s="112">
        <f t="shared" ref="G38:G56" si="2">(E38-D38)/D38</f>
        <v>9.4225563331769374E-2</v>
      </c>
      <c r="H38" s="4"/>
    </row>
    <row r="39" spans="1:8" x14ac:dyDescent="0.2">
      <c r="C39" s="31">
        <v>34</v>
      </c>
      <c r="D39" s="44">
        <v>813280870</v>
      </c>
      <c r="E39" s="44">
        <v>831392039</v>
      </c>
      <c r="F39" s="44"/>
      <c r="G39" s="112">
        <f t="shared" si="2"/>
        <v>2.2269267196706594E-2</v>
      </c>
      <c r="H39" s="4"/>
    </row>
    <row r="40" spans="1:8" x14ac:dyDescent="0.2">
      <c r="C40" s="31">
        <v>35</v>
      </c>
      <c r="D40" s="44">
        <v>770811395</v>
      </c>
      <c r="E40" s="44">
        <v>828405542</v>
      </c>
      <c r="F40" s="44"/>
      <c r="G40" s="112">
        <f t="shared" si="2"/>
        <v>7.4718857782324302E-2</v>
      </c>
    </row>
    <row r="41" spans="1:8" x14ac:dyDescent="0.2">
      <c r="C41" s="31">
        <v>36</v>
      </c>
      <c r="D41" s="44">
        <v>904145389</v>
      </c>
      <c r="E41" s="44">
        <v>883893676</v>
      </c>
      <c r="F41" s="44"/>
      <c r="G41" s="112">
        <f t="shared" si="2"/>
        <v>-2.2398735033531205E-2</v>
      </c>
    </row>
    <row r="42" spans="1:8" x14ac:dyDescent="0.2">
      <c r="C42" s="31">
        <v>37</v>
      </c>
      <c r="D42" s="44">
        <v>860051354</v>
      </c>
      <c r="E42" s="44">
        <v>912853744</v>
      </c>
      <c r="F42" s="44"/>
      <c r="G42" s="112">
        <f t="shared" si="2"/>
        <v>6.1394461800940318E-2</v>
      </c>
    </row>
    <row r="43" spans="1:8" x14ac:dyDescent="0.2">
      <c r="A43" s="31" t="s">
        <v>70</v>
      </c>
      <c r="B43" s="31" t="s">
        <v>70</v>
      </c>
      <c r="C43" s="31">
        <v>38</v>
      </c>
      <c r="D43" s="44">
        <v>865473590</v>
      </c>
      <c r="E43" s="44">
        <v>908172359</v>
      </c>
      <c r="F43" s="44"/>
      <c r="G43" s="112">
        <f t="shared" si="2"/>
        <v>4.9335727275051804E-2</v>
      </c>
    </row>
    <row r="44" spans="1:8" x14ac:dyDescent="0.2">
      <c r="C44" s="31">
        <v>39</v>
      </c>
      <c r="D44" s="44">
        <v>875351410</v>
      </c>
      <c r="E44" s="44">
        <v>883140013</v>
      </c>
      <c r="F44" s="44"/>
      <c r="G44" s="112">
        <f t="shared" si="2"/>
        <v>8.8976871585778328E-3</v>
      </c>
    </row>
    <row r="45" spans="1:8" x14ac:dyDescent="0.2">
      <c r="C45" s="31">
        <v>40</v>
      </c>
      <c r="D45" s="44">
        <v>878225282</v>
      </c>
      <c r="E45" s="44">
        <v>903012936</v>
      </c>
      <c r="F45" s="44"/>
      <c r="G45" s="112">
        <f t="shared" si="2"/>
        <v>2.8224710114870048E-2</v>
      </c>
    </row>
    <row r="46" spans="1:8" x14ac:dyDescent="0.2">
      <c r="C46" s="31">
        <v>41</v>
      </c>
      <c r="D46" s="44">
        <v>875583803</v>
      </c>
      <c r="E46" s="44">
        <v>923473972</v>
      </c>
      <c r="F46" s="44"/>
      <c r="G46" s="112">
        <f t="shared" si="2"/>
        <v>5.4695128936732972E-2</v>
      </c>
    </row>
    <row r="47" spans="1:8" x14ac:dyDescent="0.2">
      <c r="A47" s="31" t="s">
        <v>69</v>
      </c>
      <c r="B47" s="31" t="s">
        <v>68</v>
      </c>
      <c r="C47" s="31">
        <v>42</v>
      </c>
      <c r="D47" s="44">
        <v>841658602</v>
      </c>
      <c r="E47" s="44">
        <v>885928966</v>
      </c>
      <c r="F47" s="44"/>
      <c r="G47" s="112">
        <f t="shared" si="2"/>
        <v>5.2598956268969495E-2</v>
      </c>
    </row>
    <row r="48" spans="1:8" x14ac:dyDescent="0.2">
      <c r="C48" s="31">
        <v>43</v>
      </c>
      <c r="D48" s="44">
        <v>862810624</v>
      </c>
      <c r="E48" s="44">
        <v>861103319</v>
      </c>
      <c r="F48" s="44"/>
      <c r="G48" s="112">
        <f t="shared" si="2"/>
        <v>-1.9787714157770966E-3</v>
      </c>
    </row>
    <row r="49" spans="1:8" x14ac:dyDescent="0.2">
      <c r="C49" s="31">
        <v>44</v>
      </c>
      <c r="D49" s="44">
        <v>819510379</v>
      </c>
      <c r="E49" s="44">
        <v>848734351</v>
      </c>
      <c r="F49" s="44"/>
      <c r="G49" s="112">
        <f t="shared" si="2"/>
        <v>3.566028295536694E-2</v>
      </c>
    </row>
    <row r="50" spans="1:8" x14ac:dyDescent="0.2">
      <c r="C50" s="31">
        <v>45</v>
      </c>
      <c r="D50" s="44">
        <v>871792902</v>
      </c>
      <c r="E50" s="44">
        <v>896231057</v>
      </c>
      <c r="F50" s="44"/>
      <c r="G50" s="124">
        <f t="shared" si="2"/>
        <v>2.8032064661155043E-2</v>
      </c>
    </row>
    <row r="51" spans="1:8" x14ac:dyDescent="0.2">
      <c r="A51" s="31" t="s">
        <v>67</v>
      </c>
      <c r="B51" s="31" t="s">
        <v>67</v>
      </c>
      <c r="C51" s="31">
        <v>46</v>
      </c>
      <c r="D51" s="44">
        <v>803817652</v>
      </c>
      <c r="E51" s="44">
        <v>904699620</v>
      </c>
      <c r="F51" s="44"/>
      <c r="G51" s="124">
        <f t="shared" si="2"/>
        <v>0.12550354890688567</v>
      </c>
    </row>
    <row r="52" spans="1:8" x14ac:dyDescent="0.2">
      <c r="C52" s="31">
        <v>47</v>
      </c>
      <c r="D52" s="44">
        <v>870938126</v>
      </c>
      <c r="E52" s="44">
        <v>929750042</v>
      </c>
      <c r="F52" s="44"/>
      <c r="G52" s="112">
        <f t="shared" si="2"/>
        <v>6.7527088600551177E-2</v>
      </c>
    </row>
    <row r="53" spans="1:8" x14ac:dyDescent="0.2">
      <c r="C53" s="31">
        <v>48</v>
      </c>
      <c r="D53" s="44">
        <v>901697021</v>
      </c>
      <c r="E53" s="44">
        <v>929559662</v>
      </c>
      <c r="F53" s="44"/>
      <c r="G53" s="112">
        <f t="shared" si="2"/>
        <v>3.0900225187724114E-2</v>
      </c>
    </row>
    <row r="54" spans="1:8" x14ac:dyDescent="0.2">
      <c r="C54" s="31">
        <v>49</v>
      </c>
      <c r="D54" s="44">
        <v>861403132</v>
      </c>
      <c r="E54" s="44">
        <v>942124668</v>
      </c>
      <c r="F54" s="44"/>
      <c r="G54" s="112">
        <f t="shared" si="2"/>
        <v>9.3709359765829128E-2</v>
      </c>
    </row>
    <row r="55" spans="1:8" x14ac:dyDescent="0.2">
      <c r="A55" s="31" t="s">
        <v>66</v>
      </c>
      <c r="B55" s="31" t="s">
        <v>66</v>
      </c>
      <c r="C55" s="31">
        <v>50</v>
      </c>
      <c r="D55" s="44">
        <v>891137175</v>
      </c>
      <c r="E55" s="44">
        <v>959408473</v>
      </c>
      <c r="F55" s="44"/>
      <c r="G55" s="112">
        <f t="shared" si="2"/>
        <v>7.6611435270894188E-2</v>
      </c>
    </row>
    <row r="56" spans="1:8" x14ac:dyDescent="0.2">
      <c r="C56" s="31">
        <v>51</v>
      </c>
      <c r="D56" s="44">
        <v>834234298</v>
      </c>
      <c r="E56" s="44">
        <v>901548846</v>
      </c>
      <c r="F56" s="44"/>
      <c r="G56" s="112">
        <f t="shared" si="2"/>
        <v>8.069021875674548E-2</v>
      </c>
    </row>
    <row r="57" spans="1:8" x14ac:dyDescent="0.2">
      <c r="C57" s="31">
        <v>52</v>
      </c>
      <c r="D57" s="44">
        <v>507045252</v>
      </c>
      <c r="E57" s="44">
        <v>643450671</v>
      </c>
      <c r="F57" s="44"/>
      <c r="G57" s="112">
        <v>0.04</v>
      </c>
      <c r="H57" s="294"/>
    </row>
    <row r="58" spans="1:8" x14ac:dyDescent="0.2">
      <c r="C58" s="31">
        <v>53</v>
      </c>
      <c r="D58" s="47" t="s">
        <v>235</v>
      </c>
      <c r="E58" s="51">
        <v>633739151</v>
      </c>
      <c r="F58" s="51"/>
      <c r="G58" s="112">
        <v>-0.01</v>
      </c>
      <c r="H58" s="294"/>
    </row>
    <row r="59" spans="1:8" x14ac:dyDescent="0.2">
      <c r="D59" s="47"/>
      <c r="E59" s="47"/>
      <c r="F59" s="47"/>
      <c r="G59" s="47"/>
    </row>
    <row r="60" spans="1:8" x14ac:dyDescent="0.2">
      <c r="A60" s="29" t="s">
        <v>62</v>
      </c>
    </row>
    <row r="61" spans="1:8" x14ac:dyDescent="0.2">
      <c r="A61" s="30" t="s">
        <v>65</v>
      </c>
    </row>
    <row r="62" spans="1:8" x14ac:dyDescent="0.2">
      <c r="A62" s="287" t="s">
        <v>306</v>
      </c>
    </row>
    <row r="63" spans="1:8" x14ac:dyDescent="0.2">
      <c r="A63" s="293" t="s">
        <v>307</v>
      </c>
    </row>
    <row r="64" spans="1:8" x14ac:dyDescent="0.2">
      <c r="B64" s="107"/>
      <c r="C64" s="112"/>
      <c r="D64" s="107"/>
    </row>
    <row r="65" spans="2:4" x14ac:dyDescent="0.2">
      <c r="B65" s="107"/>
      <c r="C65" s="112"/>
      <c r="D65" s="107"/>
    </row>
    <row r="66" spans="2:4" x14ac:dyDescent="0.2">
      <c r="B66" s="107"/>
      <c r="C66" s="112"/>
      <c r="D66" s="107"/>
    </row>
    <row r="67" spans="2:4" x14ac:dyDescent="0.2">
      <c r="B67" s="107"/>
      <c r="C67" s="112"/>
      <c r="D67" s="107"/>
    </row>
    <row r="68" spans="2:4" x14ac:dyDescent="0.2">
      <c r="B68" s="107"/>
      <c r="C68" s="112"/>
      <c r="D68" s="107"/>
    </row>
    <row r="69" spans="2:4" x14ac:dyDescent="0.2">
      <c r="B69" s="107"/>
      <c r="C69" s="112"/>
      <c r="D69" s="107"/>
    </row>
    <row r="70" spans="2:4" x14ac:dyDescent="0.2">
      <c r="B70" s="107"/>
      <c r="C70" s="112"/>
      <c r="D70" s="107"/>
    </row>
    <row r="71" spans="2:4" x14ac:dyDescent="0.2">
      <c r="B71" s="107"/>
      <c r="C71" s="112"/>
      <c r="D71" s="107"/>
    </row>
    <row r="72" spans="2:4" x14ac:dyDescent="0.2">
      <c r="B72" s="107"/>
      <c r="C72" s="112"/>
      <c r="D72" s="107"/>
    </row>
    <row r="73" spans="2:4" x14ac:dyDescent="0.2">
      <c r="B73" s="107"/>
      <c r="C73" s="112"/>
      <c r="D73" s="107"/>
    </row>
    <row r="74" spans="2:4" x14ac:dyDescent="0.2">
      <c r="B74" s="107"/>
      <c r="C74" s="112"/>
      <c r="D74" s="107"/>
    </row>
    <row r="75" spans="2:4" x14ac:dyDescent="0.2">
      <c r="B75" s="107"/>
      <c r="C75" s="112"/>
      <c r="D75" s="107"/>
    </row>
    <row r="76" spans="2:4" x14ac:dyDescent="0.2">
      <c r="B76" s="107"/>
      <c r="C76" s="112"/>
      <c r="D76" s="107"/>
    </row>
    <row r="77" spans="2:4" x14ac:dyDescent="0.2">
      <c r="B77" s="107"/>
      <c r="C77" s="112"/>
      <c r="D77" s="107"/>
    </row>
    <row r="78" spans="2:4" x14ac:dyDescent="0.2">
      <c r="B78" s="107"/>
      <c r="C78" s="112"/>
      <c r="D78" s="107"/>
    </row>
    <row r="79" spans="2:4" x14ac:dyDescent="0.2">
      <c r="B79" s="107"/>
      <c r="C79" s="112"/>
      <c r="D79" s="107"/>
    </row>
    <row r="80" spans="2:4" x14ac:dyDescent="0.2">
      <c r="B80" s="107"/>
      <c r="C80" s="112"/>
      <c r="D80" s="107"/>
    </row>
    <row r="81" spans="2:4" x14ac:dyDescent="0.2">
      <c r="B81" s="107"/>
      <c r="C81" s="112"/>
      <c r="D81" s="107"/>
    </row>
    <row r="82" spans="2:4" x14ac:dyDescent="0.2">
      <c r="B82" s="107"/>
      <c r="C82" s="112"/>
      <c r="D82" s="107"/>
    </row>
    <row r="83" spans="2:4" x14ac:dyDescent="0.2">
      <c r="B83" s="107"/>
      <c r="C83" s="112"/>
      <c r="D83" s="107"/>
    </row>
    <row r="84" spans="2:4" x14ac:dyDescent="0.2">
      <c r="B84" s="107"/>
      <c r="C84" s="112"/>
      <c r="D84" s="107"/>
    </row>
    <row r="85" spans="2:4" x14ac:dyDescent="0.2">
      <c r="B85" s="107"/>
      <c r="C85" s="112"/>
      <c r="D85" s="107"/>
    </row>
    <row r="86" spans="2:4" x14ac:dyDescent="0.2">
      <c r="B86" s="107"/>
      <c r="C86" s="112"/>
      <c r="D86" s="107"/>
    </row>
    <row r="87" spans="2:4" x14ac:dyDescent="0.2">
      <c r="B87" s="107"/>
      <c r="C87" s="112"/>
      <c r="D87" s="107"/>
    </row>
    <row r="88" spans="2:4" x14ac:dyDescent="0.2">
      <c r="B88" s="107"/>
      <c r="C88" s="112"/>
      <c r="D88" s="107"/>
    </row>
    <row r="89" spans="2:4" x14ac:dyDescent="0.2">
      <c r="B89" s="107"/>
      <c r="C89" s="112"/>
      <c r="D89" s="107"/>
    </row>
    <row r="90" spans="2:4" x14ac:dyDescent="0.2">
      <c r="B90" s="107"/>
      <c r="C90" s="112"/>
      <c r="D90" s="107"/>
    </row>
    <row r="91" spans="2:4" x14ac:dyDescent="0.2">
      <c r="B91" s="107"/>
      <c r="C91" s="112"/>
      <c r="D91" s="107"/>
    </row>
    <row r="92" spans="2:4" x14ac:dyDescent="0.2">
      <c r="B92" s="107"/>
      <c r="C92" s="112"/>
      <c r="D92" s="107"/>
    </row>
    <row r="93" spans="2:4" x14ac:dyDescent="0.2">
      <c r="B93" s="107"/>
      <c r="C93" s="112"/>
      <c r="D93" s="107"/>
    </row>
    <row r="94" spans="2:4" x14ac:dyDescent="0.2">
      <c r="B94" s="107"/>
      <c r="C94" s="112"/>
      <c r="D94" s="107"/>
    </row>
    <row r="95" spans="2:4" x14ac:dyDescent="0.2">
      <c r="B95" s="107"/>
      <c r="C95" s="112"/>
      <c r="D95" s="107"/>
    </row>
    <row r="96" spans="2:4" x14ac:dyDescent="0.2">
      <c r="B96" s="107"/>
      <c r="C96" s="112"/>
      <c r="D96" s="107"/>
    </row>
    <row r="97" spans="3:4" x14ac:dyDescent="0.2">
      <c r="C97" s="112"/>
      <c r="D97" s="107"/>
    </row>
    <row r="98" spans="3:4" x14ac:dyDescent="0.2">
      <c r="D98" s="125"/>
    </row>
    <row r="99" spans="3:4" x14ac:dyDescent="0.2">
      <c r="D99" s="125"/>
    </row>
    <row r="100" spans="3:4" x14ac:dyDescent="0.2">
      <c r="D100" s="125"/>
    </row>
    <row r="101" spans="3:4" x14ac:dyDescent="0.2">
      <c r="D101" s="125"/>
    </row>
    <row r="102" spans="3:4" x14ac:dyDescent="0.2">
      <c r="D102" s="125"/>
    </row>
    <row r="103" spans="3:4" x14ac:dyDescent="0.2">
      <c r="D103" s="125"/>
    </row>
    <row r="104" spans="3:4" x14ac:dyDescent="0.2">
      <c r="D104" s="125"/>
    </row>
    <row r="105" spans="3:4" x14ac:dyDescent="0.2">
      <c r="D105" s="125"/>
    </row>
    <row r="106" spans="3:4" x14ac:dyDescent="0.2">
      <c r="D106" s="125"/>
    </row>
    <row r="107" spans="3:4" x14ac:dyDescent="0.2">
      <c r="D107" s="125"/>
    </row>
    <row r="108" spans="3:4" x14ac:dyDescent="0.2">
      <c r="D108" s="126"/>
    </row>
    <row r="109" spans="3:4" x14ac:dyDescent="0.2">
      <c r="C109" s="127"/>
      <c r="D109" s="126"/>
    </row>
    <row r="110" spans="3:4" x14ac:dyDescent="0.2">
      <c r="C110" s="127"/>
      <c r="D110" s="126"/>
    </row>
    <row r="111" spans="3:4" x14ac:dyDescent="0.2">
      <c r="C111" s="127"/>
      <c r="D111" s="126"/>
    </row>
    <row r="112" spans="3:4" x14ac:dyDescent="0.2">
      <c r="C112" s="127"/>
      <c r="D112" s="126"/>
    </row>
    <row r="113" spans="3:4" x14ac:dyDescent="0.2">
      <c r="C113" s="127"/>
      <c r="D113" s="126"/>
    </row>
    <row r="114" spans="3:4" x14ac:dyDescent="0.2">
      <c r="C114" s="127"/>
      <c r="D114" s="126"/>
    </row>
    <row r="115" spans="3:4" x14ac:dyDescent="0.2">
      <c r="C115" s="127"/>
      <c r="D115" s="126"/>
    </row>
    <row r="116" spans="3:4" x14ac:dyDescent="0.2">
      <c r="C116" s="127"/>
      <c r="D116" s="126"/>
    </row>
    <row r="117" spans="3:4" x14ac:dyDescent="0.2">
      <c r="C117" s="127"/>
      <c r="D117" s="126"/>
    </row>
    <row r="118" spans="3:4" x14ac:dyDescent="0.2">
      <c r="C118" s="127"/>
    </row>
    <row r="119" spans="3:4" x14ac:dyDescent="0.2">
      <c r="C119" s="127"/>
    </row>
    <row r="120" spans="3:4" x14ac:dyDescent="0.2">
      <c r="C120" s="127"/>
    </row>
    <row r="121" spans="3:4" x14ac:dyDescent="0.2">
      <c r="C121" s="127"/>
    </row>
    <row r="122" spans="3:4" x14ac:dyDescent="0.2">
      <c r="C122" s="127"/>
    </row>
    <row r="123" spans="3:4" x14ac:dyDescent="0.2">
      <c r="C123" s="127"/>
    </row>
    <row r="124" spans="3:4" x14ac:dyDescent="0.2">
      <c r="C124" s="127"/>
    </row>
    <row r="125" spans="3:4" x14ac:dyDescent="0.2">
      <c r="C125" s="127"/>
    </row>
    <row r="126" spans="3:4" x14ac:dyDescent="0.2">
      <c r="C126" s="127"/>
    </row>
    <row r="127" spans="3:4" x14ac:dyDescent="0.2">
      <c r="C127" s="127"/>
    </row>
    <row r="128" spans="3:4" x14ac:dyDescent="0.2">
      <c r="C128" s="127"/>
    </row>
    <row r="129" spans="3:3" x14ac:dyDescent="0.2">
      <c r="C129" s="127"/>
    </row>
    <row r="130" spans="3:3" x14ac:dyDescent="0.2">
      <c r="C130" s="127"/>
    </row>
    <row r="131" spans="3:3" x14ac:dyDescent="0.2">
      <c r="C131" s="127"/>
    </row>
    <row r="132" spans="3:3" x14ac:dyDescent="0.2">
      <c r="C132" s="127"/>
    </row>
    <row r="133" spans="3:3" x14ac:dyDescent="0.2">
      <c r="C133" s="127"/>
    </row>
    <row r="134" spans="3:3" x14ac:dyDescent="0.2">
      <c r="C134" s="127"/>
    </row>
    <row r="135" spans="3:3" x14ac:dyDescent="0.2">
      <c r="C135" s="127"/>
    </row>
    <row r="136" spans="3:3" x14ac:dyDescent="0.2">
      <c r="C136" s="127"/>
    </row>
    <row r="137" spans="3:3" x14ac:dyDescent="0.2">
      <c r="C137" s="127"/>
    </row>
    <row r="138" spans="3:3" x14ac:dyDescent="0.2">
      <c r="C138" s="127"/>
    </row>
    <row r="139" spans="3:3" x14ac:dyDescent="0.2">
      <c r="C139" s="127"/>
    </row>
    <row r="140" spans="3:3" x14ac:dyDescent="0.2">
      <c r="C140" s="127"/>
    </row>
    <row r="141" spans="3:3" x14ac:dyDescent="0.2">
      <c r="C141" s="127"/>
    </row>
    <row r="142" spans="3:3" x14ac:dyDescent="0.2">
      <c r="C142" s="127"/>
    </row>
    <row r="143" spans="3:3" x14ac:dyDescent="0.2">
      <c r="C143" s="127"/>
    </row>
    <row r="144" spans="3:3" x14ac:dyDescent="0.2">
      <c r="C144" s="127"/>
    </row>
    <row r="145" spans="3:3" x14ac:dyDescent="0.2">
      <c r="C145" s="127"/>
    </row>
    <row r="146" spans="3:3" x14ac:dyDescent="0.2">
      <c r="C146" s="127"/>
    </row>
    <row r="147" spans="3:3" x14ac:dyDescent="0.2">
      <c r="C147" s="127"/>
    </row>
    <row r="148" spans="3:3" x14ac:dyDescent="0.2">
      <c r="C148" s="127"/>
    </row>
    <row r="149" spans="3:3" x14ac:dyDescent="0.2">
      <c r="C149" s="127"/>
    </row>
    <row r="150" spans="3:3" x14ac:dyDescent="0.2">
      <c r="C150" s="127"/>
    </row>
    <row r="151" spans="3:3" x14ac:dyDescent="0.2">
      <c r="C151" s="127"/>
    </row>
    <row r="152" spans="3:3" x14ac:dyDescent="0.2">
      <c r="C152" s="127"/>
    </row>
    <row r="153" spans="3:3" x14ac:dyDescent="0.2">
      <c r="C153" s="127"/>
    </row>
    <row r="154" spans="3:3" x14ac:dyDescent="0.2">
      <c r="C154" s="127"/>
    </row>
    <row r="155" spans="3:3" x14ac:dyDescent="0.2">
      <c r="C155" s="127"/>
    </row>
    <row r="156" spans="3:3" x14ac:dyDescent="0.2">
      <c r="C156" s="127"/>
    </row>
    <row r="157" spans="3:3" x14ac:dyDescent="0.2">
      <c r="C157" s="127"/>
    </row>
    <row r="158" spans="3:3" x14ac:dyDescent="0.2">
      <c r="C158" s="127"/>
    </row>
    <row r="159" spans="3:3" x14ac:dyDescent="0.2">
      <c r="C159" s="127"/>
    </row>
    <row r="160" spans="3:3" x14ac:dyDescent="0.2">
      <c r="C160" s="127"/>
    </row>
  </sheetData>
  <pageMargins left="0.7" right="0.7" top="0.75" bottom="0.75" header="0.3" footer="0.3"/>
  <pageSetup paperSize="9" scale="9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C1C94-88F2-45B9-BB7B-2E18DD9C6B35}">
  <sheetPr>
    <tabColor rgb="FFFFFF00"/>
  </sheetPr>
  <dimension ref="A1:H49"/>
  <sheetViews>
    <sheetView topLeftCell="A22" zoomScaleNormal="100" workbookViewId="0">
      <selection activeCell="C20" sqref="C20"/>
    </sheetView>
  </sheetViews>
  <sheetFormatPr defaultRowHeight="14.25" x14ac:dyDescent="0.2"/>
  <cols>
    <col min="1" max="1" width="17.5" style="31" customWidth="1"/>
    <col min="2" max="2" width="10.625" style="31" customWidth="1"/>
    <col min="3" max="3" width="12.375" style="31" customWidth="1"/>
    <col min="4" max="5" width="9" style="31"/>
    <col min="6" max="6" width="22" style="31" customWidth="1"/>
  </cols>
  <sheetData>
    <row r="1" spans="1:6" x14ac:dyDescent="0.2">
      <c r="A1" s="222" t="s">
        <v>219</v>
      </c>
    </row>
    <row r="2" spans="1:6" x14ac:dyDescent="0.2">
      <c r="A2" s="229" t="s">
        <v>220</v>
      </c>
    </row>
    <row r="4" spans="1:6" x14ac:dyDescent="0.2">
      <c r="A4" s="221"/>
      <c r="B4" s="221"/>
      <c r="C4" s="221" t="s">
        <v>158</v>
      </c>
      <c r="D4" s="222">
        <v>2019</v>
      </c>
      <c r="E4" s="222">
        <v>2020</v>
      </c>
      <c r="F4" s="222" t="s">
        <v>222</v>
      </c>
    </row>
    <row r="5" spans="1:6" x14ac:dyDescent="0.2">
      <c r="C5" s="31">
        <v>11</v>
      </c>
      <c r="D5" s="31">
        <v>410</v>
      </c>
      <c r="E5" s="31">
        <v>391</v>
      </c>
      <c r="F5" s="112">
        <f t="shared" ref="F5:F44" si="0">(E5-D5)/D5</f>
        <v>-4.6341463414634146E-2</v>
      </c>
    </row>
    <row r="6" spans="1:6" x14ac:dyDescent="0.2">
      <c r="A6" s="31" t="s">
        <v>216</v>
      </c>
      <c r="B6" s="31" t="s">
        <v>21</v>
      </c>
      <c r="C6" s="31">
        <v>12</v>
      </c>
      <c r="D6" s="31">
        <v>462</v>
      </c>
      <c r="E6" s="31">
        <v>405</v>
      </c>
      <c r="F6" s="112">
        <f t="shared" si="0"/>
        <v>-0.12337662337662338</v>
      </c>
    </row>
    <row r="7" spans="1:6" x14ac:dyDescent="0.2">
      <c r="C7" s="31">
        <v>13</v>
      </c>
      <c r="D7" s="31">
        <v>446</v>
      </c>
      <c r="E7" s="31">
        <v>448</v>
      </c>
      <c r="F7" s="112">
        <f t="shared" si="0"/>
        <v>4.4843049327354259E-3</v>
      </c>
    </row>
    <row r="8" spans="1:6" x14ac:dyDescent="0.2">
      <c r="C8" s="31">
        <v>14</v>
      </c>
      <c r="D8" s="31">
        <v>463</v>
      </c>
      <c r="E8" s="31">
        <v>409</v>
      </c>
      <c r="F8" s="112">
        <f t="shared" si="0"/>
        <v>-0.11663066954643629</v>
      </c>
    </row>
    <row r="9" spans="1:6" x14ac:dyDescent="0.2">
      <c r="C9" s="31">
        <v>15</v>
      </c>
      <c r="D9" s="31">
        <v>463</v>
      </c>
      <c r="E9" s="31">
        <v>375</v>
      </c>
      <c r="F9" s="112">
        <f t="shared" si="0"/>
        <v>-0.19006479481641469</v>
      </c>
    </row>
    <row r="10" spans="1:6" x14ac:dyDescent="0.2">
      <c r="A10" s="31" t="s">
        <v>15</v>
      </c>
      <c r="B10" s="31" t="s">
        <v>15</v>
      </c>
      <c r="C10" s="31">
        <v>16</v>
      </c>
      <c r="D10" s="31">
        <v>467</v>
      </c>
      <c r="E10" s="31">
        <v>342</v>
      </c>
      <c r="F10" s="112">
        <f t="shared" si="0"/>
        <v>-0.26766595289079231</v>
      </c>
    </row>
    <row r="11" spans="1:6" x14ac:dyDescent="0.2">
      <c r="C11" s="31">
        <v>17</v>
      </c>
      <c r="D11" s="31">
        <v>414</v>
      </c>
      <c r="E11" s="31">
        <v>368</v>
      </c>
      <c r="F11" s="112">
        <f t="shared" si="0"/>
        <v>-0.1111111111111111</v>
      </c>
    </row>
    <row r="12" spans="1:6" x14ac:dyDescent="0.2">
      <c r="C12" s="31">
        <v>18</v>
      </c>
      <c r="D12" s="31">
        <v>414</v>
      </c>
      <c r="E12" s="31">
        <v>312</v>
      </c>
      <c r="F12" s="112">
        <f t="shared" si="0"/>
        <v>-0.24637681159420291</v>
      </c>
    </row>
    <row r="13" spans="1:6" x14ac:dyDescent="0.2">
      <c r="C13" s="31">
        <v>19</v>
      </c>
      <c r="D13" s="31">
        <v>440</v>
      </c>
      <c r="E13" s="31">
        <v>355</v>
      </c>
      <c r="F13" s="112">
        <f t="shared" si="0"/>
        <v>-0.19318181818181818</v>
      </c>
    </row>
    <row r="14" spans="1:6" x14ac:dyDescent="0.2">
      <c r="A14" s="31" t="s">
        <v>16</v>
      </c>
      <c r="B14" s="31" t="s">
        <v>22</v>
      </c>
      <c r="C14" s="31">
        <v>20</v>
      </c>
      <c r="D14" s="31">
        <v>424</v>
      </c>
      <c r="E14" s="31">
        <v>398</v>
      </c>
      <c r="F14" s="112">
        <f t="shared" si="0"/>
        <v>-6.1320754716981132E-2</v>
      </c>
    </row>
    <row r="15" spans="1:6" x14ac:dyDescent="0.2">
      <c r="C15" s="31">
        <v>21</v>
      </c>
      <c r="D15" s="31">
        <v>457</v>
      </c>
      <c r="E15" s="31">
        <v>352</v>
      </c>
      <c r="F15" s="112">
        <f t="shared" si="0"/>
        <v>-0.22975929978118162</v>
      </c>
    </row>
    <row r="16" spans="1:6" x14ac:dyDescent="0.2">
      <c r="C16" s="31">
        <v>22</v>
      </c>
      <c r="D16" s="31">
        <v>448</v>
      </c>
      <c r="E16" s="31">
        <v>328</v>
      </c>
      <c r="F16" s="112">
        <f t="shared" si="0"/>
        <v>-0.26785714285714285</v>
      </c>
    </row>
    <row r="17" spans="1:6" x14ac:dyDescent="0.2">
      <c r="C17" s="31">
        <v>23</v>
      </c>
      <c r="D17" s="31">
        <v>420</v>
      </c>
      <c r="E17" s="31">
        <v>330</v>
      </c>
      <c r="F17" s="112">
        <f t="shared" si="0"/>
        <v>-0.21428571428571427</v>
      </c>
    </row>
    <row r="18" spans="1:6" x14ac:dyDescent="0.2">
      <c r="C18" s="31">
        <v>24</v>
      </c>
      <c r="D18" s="31">
        <v>458</v>
      </c>
      <c r="E18" s="31">
        <v>386</v>
      </c>
      <c r="F18" s="112">
        <f t="shared" si="0"/>
        <v>-0.15720524017467249</v>
      </c>
    </row>
    <row r="19" spans="1:6" x14ac:dyDescent="0.2">
      <c r="A19" s="31" t="s">
        <v>73</v>
      </c>
      <c r="B19" s="31" t="s">
        <v>23</v>
      </c>
      <c r="C19" s="31">
        <v>25</v>
      </c>
      <c r="D19" s="31">
        <v>427</v>
      </c>
      <c r="E19" s="31">
        <v>339</v>
      </c>
      <c r="F19" s="112">
        <f t="shared" si="0"/>
        <v>-0.20608899297423888</v>
      </c>
    </row>
    <row r="20" spans="1:6" x14ac:dyDescent="0.2">
      <c r="C20" s="31">
        <v>26</v>
      </c>
      <c r="D20" s="31">
        <v>425</v>
      </c>
      <c r="E20" s="31">
        <v>377</v>
      </c>
      <c r="F20" s="112">
        <f t="shared" si="0"/>
        <v>-0.11294117647058824</v>
      </c>
    </row>
    <row r="21" spans="1:6" x14ac:dyDescent="0.2">
      <c r="C21" s="31">
        <v>27</v>
      </c>
      <c r="D21" s="31">
        <v>435</v>
      </c>
      <c r="E21" s="31">
        <v>342</v>
      </c>
      <c r="F21" s="112">
        <f t="shared" si="0"/>
        <v>-0.21379310344827587</v>
      </c>
    </row>
    <row r="22" spans="1:6" x14ac:dyDescent="0.2">
      <c r="C22" s="31">
        <v>28</v>
      </c>
      <c r="D22" s="31">
        <v>506</v>
      </c>
      <c r="E22" s="31">
        <v>359</v>
      </c>
      <c r="F22" s="112">
        <f t="shared" si="0"/>
        <v>-0.29051383399209485</v>
      </c>
    </row>
    <row r="23" spans="1:6" x14ac:dyDescent="0.2">
      <c r="A23" s="31" t="s">
        <v>18</v>
      </c>
      <c r="B23" s="31" t="s">
        <v>24</v>
      </c>
      <c r="C23" s="31">
        <v>29</v>
      </c>
      <c r="D23" s="31">
        <v>441</v>
      </c>
      <c r="E23" s="31">
        <v>342</v>
      </c>
      <c r="F23" s="112">
        <f t="shared" si="0"/>
        <v>-0.22448979591836735</v>
      </c>
    </row>
    <row r="24" spans="1:6" x14ac:dyDescent="0.2">
      <c r="C24" s="31">
        <v>30</v>
      </c>
      <c r="D24" s="31">
        <v>435</v>
      </c>
      <c r="E24" s="31">
        <v>325</v>
      </c>
      <c r="F24" s="112">
        <f t="shared" si="0"/>
        <v>-0.25287356321839083</v>
      </c>
    </row>
    <row r="25" spans="1:6" x14ac:dyDescent="0.2">
      <c r="C25" s="31">
        <v>31</v>
      </c>
      <c r="D25" s="31">
        <v>433</v>
      </c>
      <c r="E25" s="31">
        <v>379</v>
      </c>
      <c r="F25" s="112">
        <f t="shared" si="0"/>
        <v>-0.12471131639722864</v>
      </c>
    </row>
    <row r="26" spans="1:6" x14ac:dyDescent="0.2">
      <c r="C26" s="31">
        <v>32</v>
      </c>
      <c r="D26" s="31">
        <v>439</v>
      </c>
      <c r="E26" s="31">
        <v>375</v>
      </c>
      <c r="F26" s="112">
        <f t="shared" si="0"/>
        <v>-0.14578587699316628</v>
      </c>
    </row>
    <row r="27" spans="1:6" x14ac:dyDescent="0.2">
      <c r="A27" s="31" t="s">
        <v>71</v>
      </c>
      <c r="B27" s="31" t="s">
        <v>71</v>
      </c>
      <c r="C27" s="31">
        <v>33</v>
      </c>
      <c r="D27" s="31">
        <v>446</v>
      </c>
      <c r="E27" s="31">
        <v>348</v>
      </c>
      <c r="F27" s="112">
        <f t="shared" si="0"/>
        <v>-0.21973094170403587</v>
      </c>
    </row>
    <row r="28" spans="1:6" x14ac:dyDescent="0.2">
      <c r="C28" s="31">
        <v>34</v>
      </c>
      <c r="D28" s="31">
        <v>456</v>
      </c>
      <c r="E28" s="31">
        <v>353</v>
      </c>
      <c r="F28" s="112">
        <f t="shared" si="0"/>
        <v>-0.22587719298245615</v>
      </c>
    </row>
    <row r="29" spans="1:6" x14ac:dyDescent="0.2">
      <c r="C29" s="31">
        <v>35</v>
      </c>
      <c r="D29" s="31">
        <v>456</v>
      </c>
      <c r="E29" s="31">
        <v>355</v>
      </c>
      <c r="F29" s="112">
        <f t="shared" si="0"/>
        <v>-0.22149122807017543</v>
      </c>
    </row>
    <row r="30" spans="1:6" x14ac:dyDescent="0.2">
      <c r="C30" s="31">
        <v>36</v>
      </c>
      <c r="D30" s="31">
        <v>429</v>
      </c>
      <c r="E30" s="31">
        <v>354</v>
      </c>
      <c r="F30" s="112">
        <f t="shared" si="0"/>
        <v>-0.17482517482517482</v>
      </c>
    </row>
    <row r="31" spans="1:6" x14ac:dyDescent="0.2">
      <c r="C31" s="31">
        <v>37</v>
      </c>
      <c r="D31" s="31">
        <v>405</v>
      </c>
      <c r="E31" s="31">
        <v>341</v>
      </c>
      <c r="F31" s="112">
        <f t="shared" si="0"/>
        <v>-0.15802469135802469</v>
      </c>
    </row>
    <row r="32" spans="1:6" x14ac:dyDescent="0.2">
      <c r="A32" s="31" t="s">
        <v>215</v>
      </c>
      <c r="B32" s="31" t="s">
        <v>215</v>
      </c>
      <c r="C32" s="31">
        <v>38</v>
      </c>
      <c r="D32" s="31">
        <v>394</v>
      </c>
      <c r="E32" s="31">
        <v>378</v>
      </c>
      <c r="F32" s="112">
        <f t="shared" si="0"/>
        <v>-4.060913705583756E-2</v>
      </c>
    </row>
    <row r="33" spans="1:8" x14ac:dyDescent="0.2">
      <c r="C33" s="31">
        <v>39</v>
      </c>
      <c r="D33" s="31">
        <v>413</v>
      </c>
      <c r="E33" s="31">
        <v>401</v>
      </c>
      <c r="F33" s="112">
        <f t="shared" si="0"/>
        <v>-2.9055690072639227E-2</v>
      </c>
    </row>
    <row r="34" spans="1:8" x14ac:dyDescent="0.2">
      <c r="C34" s="31">
        <v>40</v>
      </c>
      <c r="D34" s="31">
        <v>398</v>
      </c>
      <c r="E34" s="31">
        <v>388</v>
      </c>
      <c r="F34" s="112">
        <f t="shared" si="0"/>
        <v>-2.5125628140703519E-2</v>
      </c>
    </row>
    <row r="35" spans="1:8" x14ac:dyDescent="0.2">
      <c r="A35" s="148"/>
      <c r="B35" s="148"/>
      <c r="C35" s="31">
        <v>41</v>
      </c>
      <c r="D35" s="31">
        <v>390</v>
      </c>
      <c r="E35" s="31">
        <v>350</v>
      </c>
      <c r="F35" s="112">
        <f t="shared" si="0"/>
        <v>-0.10256410256410256</v>
      </c>
    </row>
    <row r="36" spans="1:8" x14ac:dyDescent="0.2">
      <c r="A36" s="148" t="s">
        <v>68</v>
      </c>
      <c r="B36" s="148" t="s">
        <v>69</v>
      </c>
      <c r="C36" s="31">
        <v>42</v>
      </c>
      <c r="D36" s="31">
        <v>375</v>
      </c>
      <c r="E36" s="31">
        <v>361</v>
      </c>
      <c r="F36" s="112">
        <f t="shared" si="0"/>
        <v>-3.7333333333333336E-2</v>
      </c>
    </row>
    <row r="37" spans="1:8" x14ac:dyDescent="0.2">
      <c r="A37" s="148"/>
      <c r="B37" s="148"/>
      <c r="C37" s="31">
        <v>43</v>
      </c>
      <c r="D37" s="31">
        <v>416</v>
      </c>
      <c r="E37" s="31">
        <v>379</v>
      </c>
      <c r="F37" s="112">
        <f t="shared" si="0"/>
        <v>-8.8942307692307696E-2</v>
      </c>
    </row>
    <row r="38" spans="1:8" x14ac:dyDescent="0.2">
      <c r="A38" s="148"/>
      <c r="B38" s="148"/>
      <c r="C38" s="31">
        <v>44</v>
      </c>
      <c r="D38" s="31">
        <v>412</v>
      </c>
      <c r="E38" s="31">
        <v>356</v>
      </c>
      <c r="F38" s="112">
        <f t="shared" si="0"/>
        <v>-0.13592233009708737</v>
      </c>
    </row>
    <row r="39" spans="1:8" x14ac:dyDescent="0.2">
      <c r="A39" s="148"/>
      <c r="B39" s="148"/>
      <c r="C39" s="31">
        <v>45</v>
      </c>
      <c r="D39" s="31">
        <v>386</v>
      </c>
      <c r="E39" s="31">
        <v>325</v>
      </c>
      <c r="F39" s="112">
        <f t="shared" si="0"/>
        <v>-0.15803108808290156</v>
      </c>
    </row>
    <row r="40" spans="1:8" x14ac:dyDescent="0.2">
      <c r="A40" s="148" t="s">
        <v>67</v>
      </c>
      <c r="B40" s="148" t="s">
        <v>67</v>
      </c>
      <c r="C40" s="31">
        <v>46</v>
      </c>
      <c r="D40" s="31">
        <v>398</v>
      </c>
      <c r="E40" s="31">
        <v>339</v>
      </c>
      <c r="F40" s="112">
        <f t="shared" si="0"/>
        <v>-0.14824120603015076</v>
      </c>
    </row>
    <row r="41" spans="1:8" x14ac:dyDescent="0.2">
      <c r="A41" s="148"/>
      <c r="B41" s="148"/>
      <c r="C41" s="31">
        <v>47</v>
      </c>
      <c r="D41" s="31">
        <v>407</v>
      </c>
      <c r="E41" s="31">
        <v>346</v>
      </c>
      <c r="F41" s="112">
        <f t="shared" si="0"/>
        <v>-0.14987714987714987</v>
      </c>
    </row>
    <row r="42" spans="1:8" x14ac:dyDescent="0.2">
      <c r="A42" s="148"/>
      <c r="B42" s="148"/>
      <c r="C42" s="31">
        <v>48</v>
      </c>
      <c r="D42" s="31">
        <v>442</v>
      </c>
      <c r="E42" s="31">
        <v>351</v>
      </c>
      <c r="F42" s="112">
        <f t="shared" si="0"/>
        <v>-0.20588235294117646</v>
      </c>
    </row>
    <row r="43" spans="1:8" x14ac:dyDescent="0.2">
      <c r="A43" s="148"/>
      <c r="B43" s="148"/>
      <c r="C43" s="31">
        <v>49</v>
      </c>
      <c r="D43" s="31">
        <v>398</v>
      </c>
      <c r="E43" s="31">
        <v>382</v>
      </c>
      <c r="F43" s="112">
        <f t="shared" si="0"/>
        <v>-4.0201005025125629E-2</v>
      </c>
    </row>
    <row r="44" spans="1:8" x14ac:dyDescent="0.2">
      <c r="A44" s="148" t="s">
        <v>66</v>
      </c>
      <c r="B44" s="148" t="s">
        <v>66</v>
      </c>
      <c r="C44" s="31">
        <v>50</v>
      </c>
      <c r="D44" s="31">
        <v>452</v>
      </c>
      <c r="E44" s="31">
        <v>408</v>
      </c>
      <c r="F44" s="112">
        <f t="shared" si="0"/>
        <v>-9.7345132743362831E-2</v>
      </c>
    </row>
    <row r="45" spans="1:8" x14ac:dyDescent="0.2">
      <c r="D45" s="225"/>
      <c r="E45" s="225"/>
      <c r="F45" s="112"/>
      <c r="G45" s="226"/>
      <c r="H45" s="223"/>
    </row>
    <row r="46" spans="1:8" x14ac:dyDescent="0.2">
      <c r="A46" s="222" t="s">
        <v>217</v>
      </c>
    </row>
    <row r="47" spans="1:8" x14ac:dyDescent="0.2">
      <c r="A47" s="30" t="s">
        <v>218</v>
      </c>
    </row>
    <row r="48" spans="1:8" x14ac:dyDescent="0.2">
      <c r="A48" s="222" t="s">
        <v>221</v>
      </c>
    </row>
    <row r="49" spans="1:1" x14ac:dyDescent="0.2">
      <c r="A49" s="30" t="s">
        <v>223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0B1EE-BA10-4275-A5CC-FE32E72A24C0}">
  <sheetPr codeName="Blad10">
    <tabColor rgb="FFFFFF00"/>
  </sheetPr>
  <dimension ref="A1:O15"/>
  <sheetViews>
    <sheetView zoomScaleNormal="100" zoomScaleSheetLayoutView="100" workbookViewId="0">
      <selection activeCell="A16" sqref="A16"/>
    </sheetView>
  </sheetViews>
  <sheetFormatPr defaultColWidth="8" defaultRowHeight="14.25" x14ac:dyDescent="0.2"/>
  <cols>
    <col min="1" max="1" width="63.625" style="189" customWidth="1"/>
    <col min="2" max="3" width="6.875" style="189" customWidth="1"/>
    <col min="4" max="9" width="7" style="189" customWidth="1"/>
    <col min="10" max="10" width="7.375" style="17" customWidth="1"/>
    <col min="11" max="11" width="7.125" style="18" customWidth="1"/>
    <col min="12" max="13" width="22.75" style="18" bestFit="1" customWidth="1"/>
    <col min="14" max="15" width="5.625" style="18" customWidth="1"/>
    <col min="16" max="16384" width="8" style="17"/>
  </cols>
  <sheetData>
    <row r="1" spans="1:15" ht="15" customHeight="1" x14ac:dyDescent="0.2">
      <c r="A1" s="188" t="s">
        <v>224</v>
      </c>
    </row>
    <row r="2" spans="1:15" ht="15" customHeight="1" x14ac:dyDescent="0.2"/>
    <row r="3" spans="1:15" s="21" customFormat="1" ht="15" customHeight="1" x14ac:dyDescent="0.25">
      <c r="A3" s="188"/>
      <c r="B3" s="188"/>
      <c r="C3" s="188"/>
      <c r="D3" s="190">
        <v>2019</v>
      </c>
      <c r="E3" s="190">
        <v>2020</v>
      </c>
      <c r="F3" s="190">
        <v>2019</v>
      </c>
      <c r="G3" s="190">
        <v>2020</v>
      </c>
      <c r="H3" s="190">
        <v>2019</v>
      </c>
      <c r="I3" s="190">
        <v>2020</v>
      </c>
      <c r="J3" s="190">
        <v>2019</v>
      </c>
      <c r="K3" s="190">
        <v>2020</v>
      </c>
      <c r="L3" s="22"/>
      <c r="M3" s="22"/>
      <c r="N3" s="22"/>
      <c r="O3" s="22"/>
    </row>
    <row r="4" spans="1:15" s="21" customFormat="1" ht="15" customHeight="1" x14ac:dyDescent="0.25">
      <c r="A4" s="191"/>
      <c r="B4" s="191"/>
      <c r="C4" s="191"/>
      <c r="D4" s="190" t="s">
        <v>41</v>
      </c>
      <c r="E4" s="190" t="s">
        <v>41</v>
      </c>
      <c r="F4" s="190" t="s">
        <v>40</v>
      </c>
      <c r="G4" s="190" t="s">
        <v>40</v>
      </c>
      <c r="H4" s="190" t="s">
        <v>39</v>
      </c>
      <c r="I4" s="190" t="s">
        <v>39</v>
      </c>
      <c r="J4" s="190" t="s">
        <v>266</v>
      </c>
      <c r="K4" s="190" t="s">
        <v>266</v>
      </c>
      <c r="L4" s="22"/>
      <c r="M4" s="22"/>
      <c r="N4" s="22"/>
      <c r="O4" s="22"/>
    </row>
    <row r="5" spans="1:15" ht="15" customHeight="1" x14ac:dyDescent="0.2">
      <c r="A5" s="192" t="s">
        <v>203</v>
      </c>
      <c r="B5" s="193"/>
      <c r="C5" s="193"/>
      <c r="D5" s="296">
        <v>20010</v>
      </c>
      <c r="E5" s="296">
        <v>18151</v>
      </c>
      <c r="F5" s="296">
        <v>20721</v>
      </c>
      <c r="G5" s="296">
        <v>15308</v>
      </c>
      <c r="H5" s="296">
        <v>21919</v>
      </c>
      <c r="I5" s="296">
        <v>18030</v>
      </c>
      <c r="J5" s="296">
        <v>19345</v>
      </c>
      <c r="K5" s="296">
        <v>16425</v>
      </c>
    </row>
    <row r="6" spans="1:15" ht="15" customHeight="1" x14ac:dyDescent="0.2">
      <c r="A6" s="195" t="s">
        <v>204</v>
      </c>
      <c r="B6" s="196" t="s">
        <v>38</v>
      </c>
      <c r="C6" s="197" t="s">
        <v>37</v>
      </c>
      <c r="D6" s="296">
        <v>37151.81</v>
      </c>
      <c r="E6" s="296">
        <v>37374.906999999999</v>
      </c>
      <c r="F6" s="296">
        <v>36761.057000000001</v>
      </c>
      <c r="G6" s="296">
        <v>35976.019</v>
      </c>
      <c r="H6" s="296">
        <v>36357.455999999998</v>
      </c>
      <c r="I6" s="296">
        <v>34820.870999999999</v>
      </c>
      <c r="J6" s="296">
        <v>35139.680999999997</v>
      </c>
      <c r="K6" s="296">
        <v>35842.498</v>
      </c>
    </row>
    <row r="7" spans="1:15" s="21" customFormat="1" ht="15" customHeight="1" x14ac:dyDescent="0.25">
      <c r="A7" s="188"/>
      <c r="B7" s="189" t="s">
        <v>36</v>
      </c>
      <c r="C7" s="197" t="s">
        <v>35</v>
      </c>
      <c r="D7" s="194">
        <v>6053.7150000000001</v>
      </c>
      <c r="E7" s="194">
        <v>6003.0069999999996</v>
      </c>
      <c r="F7" s="194">
        <v>6390.3720000000003</v>
      </c>
      <c r="G7" s="194">
        <v>6640.8119999999999</v>
      </c>
      <c r="H7" s="194">
        <v>7157.98</v>
      </c>
      <c r="I7" s="194">
        <v>6247.8990000000003</v>
      </c>
      <c r="J7" s="194">
        <v>5543.5439999999999</v>
      </c>
      <c r="K7" s="194">
        <v>6056.8130000000001</v>
      </c>
      <c r="L7" s="22"/>
      <c r="M7" s="22"/>
      <c r="N7" s="22"/>
      <c r="O7" s="22"/>
    </row>
    <row r="8" spans="1:15" ht="15" customHeight="1" x14ac:dyDescent="0.2">
      <c r="A8" s="195" t="s">
        <v>205</v>
      </c>
      <c r="B8" s="196" t="s">
        <v>38</v>
      </c>
      <c r="C8" s="197" t="s">
        <v>37</v>
      </c>
      <c r="D8" s="194">
        <v>2341.558</v>
      </c>
      <c r="E8" s="194">
        <v>1977.261</v>
      </c>
      <c r="F8" s="194">
        <v>3782.7620000000002</v>
      </c>
      <c r="G8" s="194">
        <v>878.62099999999998</v>
      </c>
      <c r="H8" s="194">
        <v>4679.4440000000004</v>
      </c>
      <c r="I8" s="194">
        <v>1865.7719999999999</v>
      </c>
      <c r="J8" s="194">
        <v>2845.1329999999998</v>
      </c>
      <c r="K8" s="194">
        <v>1019.752</v>
      </c>
    </row>
    <row r="9" spans="1:15" s="19" customFormat="1" ht="15" customHeight="1" x14ac:dyDescent="0.2">
      <c r="A9" s="188"/>
      <c r="B9" s="189" t="s">
        <v>36</v>
      </c>
      <c r="C9" s="197" t="s">
        <v>35</v>
      </c>
      <c r="D9" s="194">
        <v>183.26</v>
      </c>
      <c r="E9" s="194">
        <v>166.98099999999999</v>
      </c>
      <c r="F9" s="194">
        <v>500.11799999999999</v>
      </c>
      <c r="G9" s="194">
        <v>191.75700000000001</v>
      </c>
      <c r="H9" s="194">
        <v>873.64700000000005</v>
      </c>
      <c r="I9" s="194">
        <v>702.89300000000003</v>
      </c>
      <c r="J9" s="194">
        <v>270.28800000000001</v>
      </c>
      <c r="K9" s="194">
        <v>207.17099999999999</v>
      </c>
      <c r="L9" s="20"/>
      <c r="M9" s="20"/>
      <c r="N9" s="20"/>
      <c r="O9" s="20"/>
    </row>
    <row r="10" spans="1:15" s="25" customFormat="1" ht="15" customHeight="1" x14ac:dyDescent="0.2">
      <c r="A10" s="227" t="s">
        <v>280</v>
      </c>
      <c r="B10" s="198"/>
      <c r="C10" s="198"/>
      <c r="D10" s="198"/>
      <c r="E10" s="198"/>
      <c r="F10" s="198"/>
      <c r="G10" s="198"/>
      <c r="H10" s="198"/>
      <c r="I10" s="198"/>
      <c r="J10" s="23"/>
      <c r="K10" s="24"/>
      <c r="L10" s="24"/>
      <c r="M10" s="24"/>
      <c r="N10" s="24"/>
      <c r="O10" s="24"/>
    </row>
    <row r="11" spans="1:15" s="28" customFormat="1" ht="15" customHeight="1" x14ac:dyDescent="0.2">
      <c r="A11" s="228" t="s">
        <v>281</v>
      </c>
      <c r="B11" s="198"/>
      <c r="C11" s="198"/>
      <c r="D11" s="199"/>
      <c r="E11" s="199"/>
      <c r="F11" s="199"/>
      <c r="G11" s="199"/>
      <c r="H11" s="199"/>
      <c r="I11" s="199"/>
      <c r="J11" s="26"/>
      <c r="K11" s="27"/>
      <c r="L11" s="27"/>
      <c r="M11" s="27"/>
      <c r="N11" s="27"/>
      <c r="O11" s="27"/>
    </row>
    <row r="12" spans="1:15" ht="15" customHeight="1" x14ac:dyDescent="0.2">
      <c r="A12" s="200" t="s">
        <v>169</v>
      </c>
      <c r="B12" s="128"/>
      <c r="C12" s="128"/>
    </row>
    <row r="13" spans="1:15" ht="15" customHeight="1" x14ac:dyDescent="0.2"/>
    <row r="14" spans="1:15" ht="15" customHeight="1" x14ac:dyDescent="0.2"/>
    <row r="15" spans="1:15" ht="15" customHeight="1" x14ac:dyDescent="0.2"/>
  </sheetData>
  <phoneticPr fontId="1" type="noConversion"/>
  <hyperlinks>
    <hyperlink ref="A12" r:id="rId1" xr:uid="{32910C02-CD1B-49D6-9891-F7FBA68C0226}"/>
  </hyperlinks>
  <pageMargins left="0.7" right="0.7" top="0.75" bottom="0.75" header="0.3" footer="0.3"/>
  <pageSetup paperSize="9" scale="63" orientation="portrait" r:id="rId2"/>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Kalkylblad</vt:lpstr>
      </vt:variant>
      <vt:variant>
        <vt:i4>16</vt:i4>
      </vt:variant>
      <vt:variant>
        <vt:lpstr>Diagram</vt:lpstr>
      </vt:variant>
      <vt:variant>
        <vt:i4>25</vt:i4>
      </vt:variant>
      <vt:variant>
        <vt:lpstr>Namngivna områden</vt:lpstr>
      </vt:variant>
      <vt:variant>
        <vt:i4>15</vt:i4>
      </vt:variant>
    </vt:vector>
  </HeadingPairs>
  <TitlesOfParts>
    <vt:vector size="56" baseType="lpstr">
      <vt:lpstr>Information</vt:lpstr>
      <vt:lpstr>Summering - Summary</vt:lpstr>
      <vt:lpstr>Väg - Road</vt:lpstr>
      <vt:lpstr>Trängsel - Congestion</vt:lpstr>
      <vt:lpstr>Tåg - Train 1</vt:lpstr>
      <vt:lpstr>Tåg - Train 2</vt:lpstr>
      <vt:lpstr>Tåg - Train 3</vt:lpstr>
      <vt:lpstr>Sjöfart - Maritime 1</vt:lpstr>
      <vt:lpstr>Sjöfart - Maritime 2</vt:lpstr>
      <vt:lpstr>Flygtrafik - Air 1</vt:lpstr>
      <vt:lpstr>Flygtrafik - Air 2</vt:lpstr>
      <vt:lpstr>Flygtrafik - Air 3</vt:lpstr>
      <vt:lpstr>Gränsöverskr. - Cross border 1</vt:lpstr>
      <vt:lpstr>Gränsöverskr. - Cross border 2</vt:lpstr>
      <vt:lpstr>Gränsöverskr. - Cross border 3</vt:lpstr>
      <vt:lpstr>Övriga - Other</vt:lpstr>
      <vt:lpstr>Figur 1</vt:lpstr>
      <vt:lpstr>Figur 2</vt:lpstr>
      <vt:lpstr>Figur 3</vt:lpstr>
      <vt:lpstr>Figur 4</vt:lpstr>
      <vt:lpstr>Figur 5</vt:lpstr>
      <vt:lpstr>Figur 6</vt:lpstr>
      <vt:lpstr>Figur 7</vt:lpstr>
      <vt:lpstr>Figur 8</vt:lpstr>
      <vt:lpstr>Figur 9A</vt:lpstr>
      <vt:lpstr>Figur 9B</vt:lpstr>
      <vt:lpstr>Figur 9C</vt:lpstr>
      <vt:lpstr>Figur 10</vt:lpstr>
      <vt:lpstr>Figur 11</vt:lpstr>
      <vt:lpstr>Figur 12</vt:lpstr>
      <vt:lpstr>Figur 13</vt:lpstr>
      <vt:lpstr>Figur 14</vt:lpstr>
      <vt:lpstr>Figur 15</vt:lpstr>
      <vt:lpstr>Figur 16</vt:lpstr>
      <vt:lpstr>Figur 17</vt:lpstr>
      <vt:lpstr>Figur 18</vt:lpstr>
      <vt:lpstr>Figur 19</vt:lpstr>
      <vt:lpstr>Figur 20</vt:lpstr>
      <vt:lpstr>Figur 21</vt:lpstr>
      <vt:lpstr>Figur 22</vt:lpstr>
      <vt:lpstr>Figur 23</vt:lpstr>
      <vt:lpstr>'Tåg - Train 1'!_Ref39656219</vt:lpstr>
      <vt:lpstr>'Tåg - Train 3'!_Ref39657119</vt:lpstr>
      <vt:lpstr>'Sjöfart - Maritime 1'!_Ref39679447</vt:lpstr>
      <vt:lpstr>'Flygtrafik - Air 2'!_Ref41311380</vt:lpstr>
      <vt:lpstr>'Flygtrafik - Air 3'!_Ref41311380</vt:lpstr>
      <vt:lpstr>'Tåg - Train 2'!_Ref43896555</vt:lpstr>
      <vt:lpstr>'Väg - Road'!_Ref61210786</vt:lpstr>
      <vt:lpstr>'Flygtrafik - Air 1'!Utskriftsområde</vt:lpstr>
      <vt:lpstr>'Gränsöverskr. - Cross border 2'!Utskriftsområde</vt:lpstr>
      <vt:lpstr>Information!Utskriftsområde</vt:lpstr>
      <vt:lpstr>'Sjöfart - Maritime 2'!Utskriftsområde</vt:lpstr>
      <vt:lpstr>'Tåg - Train 1'!Utskriftsområde</vt:lpstr>
      <vt:lpstr>'Tåg - Train 3'!Utskriftsområde</vt:lpstr>
      <vt:lpstr>'Väg - Road'!Utskriftsområde</vt:lpstr>
      <vt:lpstr>'Övriga - Other'!Utskriftsområde</vt:lpstr>
    </vt:vector>
  </TitlesOfParts>
  <Company>Rehngruppen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Melkersson</dc:creator>
  <cp:lastModifiedBy>Maria Melkersson</cp:lastModifiedBy>
  <cp:lastPrinted>2021-03-25T08:43:45Z</cp:lastPrinted>
  <dcterms:created xsi:type="dcterms:W3CDTF">2013-09-03T07:56:57Z</dcterms:created>
  <dcterms:modified xsi:type="dcterms:W3CDTF">2021-05-10T09:55:25Z</dcterms:modified>
</cp:coreProperties>
</file>