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5.xml" ContentType="application/vnd.openxmlformats-officedocument.spreadsheetml.worksheet+xml"/>
  <Override PartName="/xl/chartsheets/sheet8.xml" ContentType="application/vnd.openxmlformats-officedocument.spreadsheetml.chartsheet+xml"/>
  <Override PartName="/xl/worksheets/sheet6.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7.xml" ContentType="application/vnd.openxmlformats-officedocument.spreadsheetml.worksheet+xml"/>
  <Override PartName="/xl/chartsheets/sheet12.xml" ContentType="application/vnd.openxmlformats-officedocument.spreadsheetml.chartsheet+xml"/>
  <Override PartName="/xl/worksheets/sheet8.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9.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worksheets/sheet10.xml" ContentType="application/vnd.openxmlformats-officedocument.spreadsheetml.worksheet+xml"/>
  <Override PartName="/xl/chartsheets/sheet18.xml" ContentType="application/vnd.openxmlformats-officedocument.spreadsheetml.chartsheet+xml"/>
  <Override PartName="/xl/worksheets/sheet11.xml" ContentType="application/vnd.openxmlformats-officedocument.spreadsheetml.worksheet+xml"/>
  <Override PartName="/xl/chartsheets/sheet19.xml" ContentType="application/vnd.openxmlformats-officedocument.spreadsheetml.chartsheet+xml"/>
  <Override PartName="/xl/worksheets/sheet12.xml" ContentType="application/vnd.openxmlformats-officedocument.spreadsheetml.worksheet+xml"/>
  <Override PartName="/xl/chartsheets/sheet20.xml" ContentType="application/vnd.openxmlformats-officedocument.spreadsheetml.chartsheet+xml"/>
  <Override PartName="/xl/worksheets/sheet13.xml" ContentType="application/vnd.openxmlformats-officedocument.spreadsheetml.worksheet+xml"/>
  <Override PartName="/xl/chartsheets/sheet21.xml" ContentType="application/vnd.openxmlformats-officedocument.spreadsheetml.chartsheet+xml"/>
  <Override PartName="/xl/worksheets/sheet14.xml" ContentType="application/vnd.openxmlformats-officedocument.spreadsheetml.worksheet+xml"/>
  <Override PartName="/xl/chartsheets/sheet22.xml" ContentType="application/vnd.openxmlformats-officedocument.spreadsheetml.chartsheet+xml"/>
  <Override PartName="/xl/worksheets/sheet15.xml" ContentType="application/vnd.openxmlformats-officedocument.spreadsheetml.worksheet+xml"/>
  <Override PartName="/xl/chartsheets/sheet23.xml" ContentType="application/vnd.openxmlformats-officedocument.spreadsheetml.chartsheet+xml"/>
  <Override PartName="/xl/chartsheets/sheet2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S:\Information\Publikationer\PM\2022\2022_4\"/>
    </mc:Choice>
  </mc:AlternateContent>
  <xr:revisionPtr revIDLastSave="0" documentId="13_ncr:1_{F4A7E7AB-6483-4A69-B323-35E3309987F5}" xr6:coauthVersionLast="47" xr6:coauthVersionMax="47" xr10:uidLastSave="{00000000-0000-0000-0000-000000000000}"/>
  <bookViews>
    <workbookView xWindow="-120" yWindow="-120" windowWidth="29040" windowHeight="17640" xr2:uid="{00000000-000D-0000-FFFF-FFFF00000000}"/>
  </bookViews>
  <sheets>
    <sheet name="Titel _ Title" sheetId="25" r:id="rId1"/>
    <sheet name="Summering - Summary" sheetId="1" r:id="rId2"/>
    <sheet name="Figur 1" sheetId="101" r:id="rId3"/>
    <sheet name="Figur 2" sheetId="115" r:id="rId4"/>
    <sheet name="Väg månad - Road month" sheetId="90" r:id="rId5"/>
    <sheet name="Figur 3" sheetId="104" r:id="rId6"/>
    <sheet name="Trängsel - Congestion" sheetId="55" r:id="rId7"/>
    <sheet name="Figur 4" sheetId="105" r:id="rId8"/>
    <sheet name="Figur 5" sheetId="106" r:id="rId9"/>
    <sheet name="Figur 6" sheetId="107" r:id="rId10"/>
    <sheet name="Figur 7" sheetId="108" r:id="rId11"/>
    <sheet name="Tåg - Train 1" sheetId="60" r:id="rId12"/>
    <sheet name="Figur 8" sheetId="61" r:id="rId13"/>
    <sheet name="Tåg - Train 2" sheetId="62" r:id="rId14"/>
    <sheet name="Figur 9A" sheetId="89" r:id="rId15"/>
    <sheet name="Figur 9B" sheetId="88" r:id="rId16"/>
    <sheet name="Figur 9C" sheetId="87" r:id="rId17"/>
    <sheet name="Tåg - Train 3" sheetId="64" r:id="rId18"/>
    <sheet name="Figur 10" sheetId="65" r:id="rId19"/>
    <sheet name="Sjöfart - Maritime" sheetId="96" r:id="rId20"/>
    <sheet name="Figur 11" sheetId="97" r:id="rId21"/>
    <sheet name="Figur 12" sheetId="99" r:id="rId22"/>
    <sheet name="Figur 13" sheetId="98" r:id="rId23"/>
    <sheet name="Flygtrafik - Air 1" sheetId="45" r:id="rId24"/>
    <sheet name="Figur 15" sheetId="47" r:id="rId25"/>
    <sheet name="Figur 16" sheetId="49" r:id="rId26"/>
    <sheet name="Flygtrafik - Air 2" sheetId="50" r:id="rId27"/>
    <sheet name="Figur 17" sheetId="113" r:id="rId28"/>
    <sheet name="Flygtrafik - Air 3" sheetId="80" r:id="rId29"/>
    <sheet name="Figur 18" sheetId="114" r:id="rId30"/>
    <sheet name="Gränsöverskr. - Cross border 1" sheetId="67" r:id="rId31"/>
    <sheet name="Figur 19" sheetId="68" r:id="rId32"/>
    <sheet name="Gränsöverskr. - Cross border 2" sheetId="69" r:id="rId33"/>
    <sheet name="Figur 20" sheetId="102" r:id="rId34"/>
    <sheet name="Gränsöverskr. - Cross border 3" sheetId="71" r:id="rId35"/>
    <sheet name="Figur 21" sheetId="103" r:id="rId36"/>
    <sheet name="Övriga - Other" sheetId="33" r:id="rId37"/>
    <sheet name="Figur 23" sheetId="54" r:id="rId38"/>
    <sheet name="Figur 22" sheetId="118" r:id="rId39"/>
  </sheets>
  <externalReferences>
    <externalReference r:id="rId40"/>
    <externalReference r:id="rId41"/>
    <externalReference r:id="rId42"/>
    <externalReference r:id="rId43"/>
  </externalReferences>
  <definedNames>
    <definedName name="_1A18Q1" localSheetId="19">#REF!</definedName>
    <definedName name="_1A18Q1">#REF!</definedName>
    <definedName name="_1A18Q2" localSheetId="19">#REF!</definedName>
    <definedName name="_1A18Q2">#REF!</definedName>
    <definedName name="_1A18Q3" localSheetId="19">#REF!</definedName>
    <definedName name="_1A18Q3">#REF!</definedName>
    <definedName name="_1A18Q4">#REF!</definedName>
    <definedName name="_1A19Q1" localSheetId="19">'[1]Tabell 1A'!#REF!</definedName>
    <definedName name="_1A19Q1">#REF!</definedName>
    <definedName name="_1A19Q2" localSheetId="19">'[1]Tabell 1A'!#REF!</definedName>
    <definedName name="_1A19Q2">#REF!</definedName>
    <definedName name="_1A19Q3" localSheetId="19">'[1]Tabell 1A'!#REF!</definedName>
    <definedName name="_1A19Q3">#REF!</definedName>
    <definedName name="_1A19Q4" localSheetId="19">'[1]Tabell 1A'!#REF!</definedName>
    <definedName name="_1A19Q4">#REF!</definedName>
    <definedName name="_1AQPrev1" localSheetId="19">'[1]Tabell 1A'!#REF!</definedName>
    <definedName name="_1AQPrev1">#REF!</definedName>
    <definedName name="_1AQPrev2" localSheetId="19">'[1]Tabell 1A'!#REF!</definedName>
    <definedName name="_1AQPrev2">#REF!</definedName>
    <definedName name="_1AQPrev3" localSheetId="19">'[1]Tabell 1A'!#REF!</definedName>
    <definedName name="_1AQPrev3">#REF!</definedName>
    <definedName name="_1AQThis" localSheetId="19">'[1]Tabell 1A'!#REF!</definedName>
    <definedName name="_1AQThis">#REF!</definedName>
    <definedName name="_1B18Q1" localSheetId="19">#REF!</definedName>
    <definedName name="_1B18Q1">#REF!</definedName>
    <definedName name="_1B18Q2" localSheetId="19">#REF!</definedName>
    <definedName name="_1B18Q2">#REF!</definedName>
    <definedName name="_1B18Q3" localSheetId="19">#REF!</definedName>
    <definedName name="_1B18Q3">#REF!</definedName>
    <definedName name="_1B18Q4" localSheetId="19">#REF!</definedName>
    <definedName name="_1B18Q4">#REF!</definedName>
    <definedName name="_1B19Q1" localSheetId="19">'[1]Tabell 1B'!#REF!</definedName>
    <definedName name="_1B19Q1">#REF!</definedName>
    <definedName name="_1B19Q2" localSheetId="19">'[1]Tabell 1B'!#REF!</definedName>
    <definedName name="_1B19Q2">#REF!</definedName>
    <definedName name="_1B19Q3" localSheetId="19">'[1]Tabell 1B'!#REF!</definedName>
    <definedName name="_1B19Q3">#REF!</definedName>
    <definedName name="_1B19Q4" localSheetId="19">'[1]Tabell 1B'!#REF!</definedName>
    <definedName name="_1B19Q4">#REF!</definedName>
    <definedName name="_1BQPrev1" localSheetId="19">'[1]Tabell 1B'!#REF!</definedName>
    <definedName name="_1BQPrev1">#REF!</definedName>
    <definedName name="_1BQPrev2" localSheetId="19">'[1]Tabell 1B'!#REF!</definedName>
    <definedName name="_1BQPrev2">#REF!</definedName>
    <definedName name="_1BQPrev3" localSheetId="19">'[1]Tabell 1B'!#REF!</definedName>
    <definedName name="_1BQPrev3">#REF!</definedName>
    <definedName name="_1BQThis" localSheetId="19">'[1]Tabell 1B'!#REF!</definedName>
    <definedName name="_1BQThis">#REF!</definedName>
    <definedName name="_218Q1" localSheetId="19">#REF!</definedName>
    <definedName name="_218Q1">#REF!</definedName>
    <definedName name="_218Q2" localSheetId="19">#REF!</definedName>
    <definedName name="_218Q2">#REF!</definedName>
    <definedName name="_218Q3" localSheetId="19">#REF!</definedName>
    <definedName name="_218Q3">#REF!</definedName>
    <definedName name="_218Q4" localSheetId="19">#REF!</definedName>
    <definedName name="_218Q4">#REF!</definedName>
    <definedName name="_219Q1" localSheetId="19">'[1]Tabell 2'!#REF!</definedName>
    <definedName name="_219Q1">#REF!</definedName>
    <definedName name="_219Q2" localSheetId="19">'[1]Tabell 2'!#REF!</definedName>
    <definedName name="_219Q2">#REF!</definedName>
    <definedName name="_219Q3" localSheetId="19">'[1]Tabell 2'!#REF!</definedName>
    <definedName name="_219Q3">#REF!</definedName>
    <definedName name="_219Q4" localSheetId="19">'[1]Tabell 2'!#REF!</definedName>
    <definedName name="_219Q4">#REF!</definedName>
    <definedName name="_2QPrev1" localSheetId="19">'[1]Tabell 2'!#REF!</definedName>
    <definedName name="_2QPrev1">#REF!</definedName>
    <definedName name="_2QPrev2" localSheetId="19">'[1]Tabell 2'!#REF!</definedName>
    <definedName name="_2QPrev2">#REF!</definedName>
    <definedName name="_2QPrev3" localSheetId="19">'[1]Tabell 2'!#REF!</definedName>
    <definedName name="_2QPrev3">#REF!</definedName>
    <definedName name="_2QThis" localSheetId="19">'[1]Tabell 2'!#REF!</definedName>
    <definedName name="_2QThis">#REF!</definedName>
    <definedName name="_3AQPrev1C1">'[2]Tabell 3A'!#REF!</definedName>
    <definedName name="_3AQPrev1C2">'[2]Tabell 3A'!#REF!</definedName>
    <definedName name="_3AQPrev1C3">'[2]Tabell 3A'!#REF!</definedName>
    <definedName name="_3AQPrev1C4">'[2]Tabell 3A'!#REF!</definedName>
    <definedName name="_3AQPrev1C5">'[2]Tabell 3A'!#REF!</definedName>
    <definedName name="_3AQPrev1C6">'[2]Tabell 3A'!#REF!</definedName>
    <definedName name="_3AQPrev2C1">'[2]Tabell 3A'!#REF!</definedName>
    <definedName name="_3AQPrev2C2">'[2]Tabell 3A'!#REF!</definedName>
    <definedName name="_3AQPrev2C3">'[2]Tabell 3A'!#REF!</definedName>
    <definedName name="_3AQPrev2C4">'[2]Tabell 3A'!#REF!</definedName>
    <definedName name="_3AQPrev2C5">'[2]Tabell 3A'!#REF!</definedName>
    <definedName name="_3AQPrev2C6">'[2]Tabell 3A'!#REF!</definedName>
    <definedName name="_3AQPrev3C1">'[2]Tabell 3A'!#REF!</definedName>
    <definedName name="_3AQPrev3C2">'[2]Tabell 3A'!#REF!</definedName>
    <definedName name="_3AQPrev3C3">'[2]Tabell 3A'!#REF!</definedName>
    <definedName name="_3AQPrev3C4">'[2]Tabell 3A'!#REF!</definedName>
    <definedName name="_3AQPrev3C5">'[2]Tabell 3A'!#REF!</definedName>
    <definedName name="_3AQPrev3C6">'[2]Tabell 3A'!#REF!</definedName>
    <definedName name="_3AQPrev4C1">'[2]Tabell 3A'!#REF!</definedName>
    <definedName name="_3AQPrev4C2">'[2]Tabell 3A'!#REF!</definedName>
    <definedName name="_3AQPrev4C3">'[2]Tabell 3A'!#REF!</definedName>
    <definedName name="_3AQPrev4C4">'[2]Tabell 3A'!#REF!</definedName>
    <definedName name="_3AQPrev4C5">'[2]Tabell 3A'!#REF!</definedName>
    <definedName name="_3AQPrev4C6">'[2]Tabell 3A'!#REF!</definedName>
    <definedName name="_3AQThisC1">'[2]Tabell 3A'!#REF!</definedName>
    <definedName name="_3AQThisC2">'[2]Tabell 3A'!#REF!</definedName>
    <definedName name="_3AQThisC3">'[2]Tabell 3A'!#REF!</definedName>
    <definedName name="_3AQThisC4">'[2]Tabell 3A'!#REF!</definedName>
    <definedName name="_3AQThisC5">'[2]Tabell 3A'!#REF!</definedName>
    <definedName name="_3AQThisC6">'[2]Tabell 3A'!#REF!</definedName>
    <definedName name="_3BQPrev1C1">'[2]Tabell 3B'!#REF!</definedName>
    <definedName name="_3BQPrev1C2">'[2]Tabell 3B'!#REF!</definedName>
    <definedName name="_3BQPrev1C3">'[2]Tabell 3B'!#REF!</definedName>
    <definedName name="_3BQPrev1C4">'[2]Tabell 3B'!#REF!</definedName>
    <definedName name="_3BQPrev1C5">'[2]Tabell 3B'!#REF!</definedName>
    <definedName name="_3BQPrev1C6">'[2]Tabell 3B'!#REF!</definedName>
    <definedName name="_3BQPrev2C1">'[2]Tabell 3B'!#REF!</definedName>
    <definedName name="_3BQPrev2C2">'[2]Tabell 3B'!#REF!</definedName>
    <definedName name="_3BQPrev2C3">'[2]Tabell 3B'!#REF!</definedName>
    <definedName name="_3BQPrev2C4">'[2]Tabell 3B'!#REF!</definedName>
    <definedName name="_3BQPrev2C5">'[2]Tabell 3B'!#REF!</definedName>
    <definedName name="_3BQPrev2C6">'[2]Tabell 3B'!#REF!</definedName>
    <definedName name="_3BQPrev3C1">'[2]Tabell 3B'!#REF!</definedName>
    <definedName name="_3BQPrev3C2">'[2]Tabell 3B'!#REF!</definedName>
    <definedName name="_3BQPrev3C3">'[2]Tabell 3B'!#REF!</definedName>
    <definedName name="_3BQPrev3C4">'[2]Tabell 3B'!#REF!</definedName>
    <definedName name="_3BQPrev3C5">'[2]Tabell 3B'!#REF!</definedName>
    <definedName name="_3BQPrev3C6">'[2]Tabell 3B'!#REF!</definedName>
    <definedName name="_3BQPrev4C1">'[2]Tabell 3B'!#REF!</definedName>
    <definedName name="_3BQPrev4C2">'[2]Tabell 3B'!#REF!</definedName>
    <definedName name="_3BQPrev4C3">'[2]Tabell 3B'!#REF!</definedName>
    <definedName name="_3BQPrev4C4">'[2]Tabell 3B'!#REF!</definedName>
    <definedName name="_3BQPrev4C5">'[2]Tabell 3B'!#REF!</definedName>
    <definedName name="_3BQPrev4C6">'[2]Tabell 3B'!#REF!</definedName>
    <definedName name="_3BQThisC1">'[2]Tabell 3B'!#REF!</definedName>
    <definedName name="_3BQThisC2">'[2]Tabell 3B'!#REF!</definedName>
    <definedName name="_3BQThisC3">'[2]Tabell 3B'!#REF!</definedName>
    <definedName name="_3BQThisC4">'[2]Tabell 3B'!#REF!</definedName>
    <definedName name="_3BQThisC5">'[2]Tabell 3B'!#REF!</definedName>
    <definedName name="_3BQThisC6">'[2]Tabell 3B'!#REF!</definedName>
    <definedName name="_4AQPrev1C1" localSheetId="19">'[1]Tabell 4A'!#REF!</definedName>
    <definedName name="_4AQPrev1C1">#REF!</definedName>
    <definedName name="_4AQPrev1C2" localSheetId="19">'[1]Tabell 4A'!#REF!</definedName>
    <definedName name="_4AQPrev1C2">#REF!</definedName>
    <definedName name="_4AQPrev2C1" localSheetId="19">'[1]Tabell 4A'!#REF!</definedName>
    <definedName name="_4AQPrev2C1">#REF!</definedName>
    <definedName name="_4AQPrev2C2" localSheetId="19">'[1]Tabell 4A'!#REF!</definedName>
    <definedName name="_4AQPrev2C2">#REF!</definedName>
    <definedName name="_4AQPrev3C1" localSheetId="19">'[1]Tabell 4A'!#REF!</definedName>
    <definedName name="_4AQPrev3C1">#REF!</definedName>
    <definedName name="_4AQPrev3C2" localSheetId="19">'[1]Tabell 4A'!#REF!</definedName>
    <definedName name="_4AQPrev3C2">#REF!</definedName>
    <definedName name="_4AQPrev4C1" localSheetId="19">'[1]Tabell 4A'!#REF!</definedName>
    <definedName name="_4AQPrev4C1">#REF!</definedName>
    <definedName name="_4AQPrev4C2" localSheetId="19">'[1]Tabell 4A'!#REF!</definedName>
    <definedName name="_4AQPrev4C2">#REF!</definedName>
    <definedName name="_4AQThisC1" localSheetId="19">'[1]Tabell 4A'!#REF!</definedName>
    <definedName name="_4AQThisC1">#REF!</definedName>
    <definedName name="_4AQThisC2" localSheetId="19">'[1]Tabell 4A'!#REF!</definedName>
    <definedName name="_4AQThisC2">#REF!</definedName>
    <definedName name="_4BQPrev1C1" localSheetId="19">'[1]Tabell 4B'!#REF!</definedName>
    <definedName name="_4BQPrev1C1">#REF!</definedName>
    <definedName name="_4BQPrev1C2" localSheetId="19">'[1]Tabell 4B'!#REF!</definedName>
    <definedName name="_4BQPrev1C2">#REF!</definedName>
    <definedName name="_4BQPrev2C1" localSheetId="19">'[1]Tabell 4B'!#REF!</definedName>
    <definedName name="_4BQPrev2C1">#REF!</definedName>
    <definedName name="_4BQPrev2C2" localSheetId="19">'[1]Tabell 4B'!#REF!</definedName>
    <definedName name="_4BQPrev2C2">#REF!</definedName>
    <definedName name="_4BQPrev3C1" localSheetId="19">'[1]Tabell 4B'!#REF!</definedName>
    <definedName name="_4BQPrev3C1">#REF!</definedName>
    <definedName name="_4BQPrev3C2" localSheetId="19">'[1]Tabell 4B'!#REF!</definedName>
    <definedName name="_4BQPrev3C2">#REF!</definedName>
    <definedName name="_4BQPrev4C1" localSheetId="19">'[1]Tabell 4B'!#REF!</definedName>
    <definedName name="_4BQPrev4C1">#REF!</definedName>
    <definedName name="_4BQPrev4C2" localSheetId="19">'[1]Tabell 4B'!#REF!</definedName>
    <definedName name="_4BQPrev4C2">#REF!</definedName>
    <definedName name="_4BQThisC1" localSheetId="19">'[1]Tabell 4B'!#REF!</definedName>
    <definedName name="_4BQThisC1">#REF!</definedName>
    <definedName name="_4BQThisC2" localSheetId="19">'[1]Tabell 4B'!#REF!</definedName>
    <definedName name="_4BQThisC2">#REF!</definedName>
    <definedName name="_5AQPrev1" localSheetId="19">'[1]Tabell 5A'!#REF!</definedName>
    <definedName name="_5AQPrev1">#REF!</definedName>
    <definedName name="_5AQPrev2" localSheetId="19">'[1]Tabell 5A'!#REF!</definedName>
    <definedName name="_5AQPrev2">#REF!</definedName>
    <definedName name="_5AQPrev3" localSheetId="19">'[1]Tabell 5A'!#REF!</definedName>
    <definedName name="_5AQPrev3">#REF!</definedName>
    <definedName name="_5AQPrev4" localSheetId="19">'[1]Tabell 5A'!#REF!</definedName>
    <definedName name="_5AQPrev4">#REF!</definedName>
    <definedName name="_5AQThis" localSheetId="19">'[1]Tabell 5A'!#REF!</definedName>
    <definedName name="_5AQThis">#REF!</definedName>
    <definedName name="_5BQPrev1" localSheetId="19">'[1]Tabell 5B'!#REF!</definedName>
    <definedName name="_5BQPrev1">#REF!</definedName>
    <definedName name="_5BQPrev2" localSheetId="19">'[1]Tabell 5B'!#REF!</definedName>
    <definedName name="_5BQPrev2">#REF!</definedName>
    <definedName name="_5BQPrev3" localSheetId="19">'[1]Tabell 5B'!#REF!</definedName>
    <definedName name="_5BQPrev3">#REF!</definedName>
    <definedName name="_5BQPrev4" localSheetId="19">'[1]Tabell 5B'!#REF!</definedName>
    <definedName name="_5BQPrev4">#REF!</definedName>
    <definedName name="_5BQThis" localSheetId="19">'[1]Tabell 5B'!#REF!</definedName>
    <definedName name="_5BQThis">#REF!</definedName>
    <definedName name="_6QPrev1" localSheetId="19">'[1]Tabell 6'!#REF!</definedName>
    <definedName name="_6QPrev1">#REF!</definedName>
    <definedName name="_6QPrev2" localSheetId="19">'[1]Tabell 6'!#REF!</definedName>
    <definedName name="_6QPrev2">#REF!</definedName>
    <definedName name="_6QPrev3" localSheetId="19">'[1]Tabell 6'!#REF!</definedName>
    <definedName name="_6QPrev3">#REF!</definedName>
    <definedName name="_6QPrev4" localSheetId="19">'[1]Tabell 6'!#REF!</definedName>
    <definedName name="_6QPrev4">#REF!</definedName>
    <definedName name="_6QThis" localSheetId="19">'[1]Tabell 6'!#REF!</definedName>
    <definedName name="_6QThis">#REF!</definedName>
    <definedName name="_Ref39656219" localSheetId="11">'Tåg - Train 1'!$A$1</definedName>
    <definedName name="_Ref39657119" localSheetId="17">'Tåg - Train 3'!$A$1</definedName>
    <definedName name="_Ref41311380" localSheetId="26">'Flygtrafik - Air 2'!$A$1</definedName>
    <definedName name="_Ref41311380" localSheetId="28">'Flygtrafik - Air 3'!$A$1</definedName>
    <definedName name="_Ref43896555" localSheetId="13">'Tåg - Train 2'!$A$1</definedName>
    <definedName name="_Ref61210786" localSheetId="4">'Väg månad - Road month'!$A$1</definedName>
    <definedName name="_SamQPrev" localSheetId="19">'Sjöfart - Maritime'!#REF!</definedName>
    <definedName name="_SamQThis" localSheetId="19">'Sjöfart - Maritime'!#REF!</definedName>
    <definedName name="gfqagq">'[3]Tabell 2'!#REF!</definedName>
    <definedName name="jtjr">'[3]Tabell 2'!#REF!</definedName>
    <definedName name="q">'[4]Tabell 1B'!#REF!</definedName>
    <definedName name="qg">'[3]Tabell 2'!#REF!</definedName>
    <definedName name="s">'[4]Tabell 1B'!#REF!</definedName>
    <definedName name="thr">'[3]Tabell 2'!#REF!</definedName>
    <definedName name="_xlnm.Print_Area" localSheetId="23">'Flygtrafik - Air 1'!$A$1:$M$61</definedName>
    <definedName name="_xlnm.Print_Area" localSheetId="32">'Gränsöverskr. - Cross border 2'!$A$1:$S$56</definedName>
    <definedName name="_xlnm.Print_Area" localSheetId="19">'Sjöfart - Maritime'!$A$1:$J$11</definedName>
    <definedName name="_xlnm.Print_Area" localSheetId="0">'Titel _ Title'!$A$1:$R$25</definedName>
    <definedName name="_xlnm.Print_Area" localSheetId="11">'Tåg - Train 1'!$A$1:$J$63</definedName>
    <definedName name="_xlnm.Print_Area" localSheetId="17">'Tåg - Train 3'!$A$1:$I$61</definedName>
    <definedName name="_xlnm.Print_Area" localSheetId="4">'Väg månad - Road month'!$B$1:$M$77</definedName>
    <definedName name="_xlnm.Print_Area" localSheetId="36">'Övriga - Other'!$A$1:$M$33</definedName>
    <definedName name="wb" localSheetId="19">'[3]Tabell 1B'!#REF!</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Y11" i="1" l="1"/>
  <c r="CY10" i="1"/>
  <c r="CY9" i="1"/>
  <c r="F28" i="33" l="1"/>
  <c r="J47" i="71"/>
  <c r="I27" i="71"/>
  <c r="J27" i="71"/>
  <c r="I28" i="71"/>
  <c r="J28" i="71"/>
  <c r="I29" i="71"/>
  <c r="J29" i="71"/>
  <c r="I30" i="71"/>
  <c r="J30" i="71"/>
  <c r="P19" i="71"/>
  <c r="O19" i="71"/>
  <c r="S31" i="69"/>
  <c r="R22" i="69"/>
  <c r="R21" i="69"/>
  <c r="R23" i="69"/>
  <c r="R25" i="69"/>
  <c r="R31" i="69"/>
  <c r="S20" i="69"/>
  <c r="S21" i="69"/>
  <c r="R20" i="69"/>
  <c r="S19" i="69"/>
  <c r="O59" i="67"/>
  <c r="N59" i="67"/>
  <c r="P59" i="67"/>
  <c r="G59" i="67"/>
  <c r="F59" i="67"/>
  <c r="M58" i="67"/>
  <c r="L36" i="67"/>
  <c r="S31" i="80"/>
  <c r="W43" i="50"/>
  <c r="W33" i="50"/>
  <c r="W34" i="50"/>
  <c r="I57" i="60"/>
  <c r="Y49" i="55"/>
  <c r="AI39" i="55"/>
  <c r="AI32" i="55"/>
  <c r="AI31" i="55"/>
  <c r="AH35" i="55"/>
  <c r="AI35" i="55"/>
  <c r="AI25" i="55"/>
  <c r="AI24" i="55"/>
  <c r="AI23" i="55"/>
  <c r="AI22" i="55"/>
  <c r="K30" i="90"/>
  <c r="K59" i="67"/>
  <c r="L59" i="67"/>
  <c r="O50" i="67"/>
  <c r="P50" i="67"/>
  <c r="O51" i="67"/>
  <c r="P51" i="67"/>
  <c r="O52" i="67"/>
  <c r="P52" i="67"/>
  <c r="O53" i="67"/>
  <c r="P53" i="67"/>
  <c r="O54" i="67"/>
  <c r="P54" i="67"/>
  <c r="O55" i="67"/>
  <c r="P55" i="67"/>
  <c r="O56" i="67"/>
  <c r="P56" i="67"/>
  <c r="O57" i="67"/>
  <c r="P57" i="67"/>
  <c r="O58" i="67"/>
  <c r="P58" i="67"/>
  <c r="L50" i="67"/>
  <c r="M50" i="67"/>
  <c r="L51" i="67"/>
  <c r="M51" i="67"/>
  <c r="L52" i="67"/>
  <c r="M52" i="67"/>
  <c r="L53" i="67"/>
  <c r="M53" i="67"/>
  <c r="L54" i="67"/>
  <c r="M54" i="67"/>
  <c r="L55" i="67"/>
  <c r="M55" i="67"/>
  <c r="L56" i="67"/>
  <c r="M56" i="67"/>
  <c r="L57" i="67"/>
  <c r="M57" i="67"/>
  <c r="L58" i="67"/>
  <c r="H58" i="60"/>
  <c r="CW11" i="1" l="1"/>
  <c r="CW14" i="1"/>
  <c r="CW15" i="1"/>
  <c r="CW9" i="1"/>
  <c r="V12" i="80" l="1"/>
  <c r="V13" i="80"/>
  <c r="V14" i="80"/>
  <c r="V15" i="80"/>
  <c r="V16" i="80"/>
  <c r="V17" i="80"/>
  <c r="V18" i="80"/>
  <c r="V19" i="80"/>
  <c r="V20" i="80"/>
  <c r="V21" i="80"/>
  <c r="V22" i="80"/>
  <c r="V23" i="80"/>
  <c r="V24" i="80"/>
  <c r="V25" i="80"/>
  <c r="V26" i="80"/>
  <c r="V27" i="80"/>
  <c r="V28" i="80"/>
  <c r="V29" i="80"/>
  <c r="V30" i="80"/>
  <c r="V31" i="80"/>
  <c r="V11" i="80"/>
  <c r="T31" i="80"/>
  <c r="CT14" i="1" l="1"/>
  <c r="CT15"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Q24"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F29" i="1"/>
  <c r="F28" i="1"/>
  <c r="F27" i="1"/>
  <c r="F26" i="1"/>
  <c r="F25" i="1"/>
  <c r="F23" i="1"/>
  <c r="A29" i="1"/>
  <c r="A28" i="1"/>
  <c r="A27" i="1"/>
  <c r="A26" i="1"/>
  <c r="A25" i="1"/>
  <c r="A24" i="1"/>
  <c r="A23" i="1"/>
  <c r="CP10" i="1"/>
  <c r="CS24" i="1" s="1"/>
  <c r="CO10" i="1"/>
  <c r="CR24" i="1" s="1"/>
  <c r="CN10" i="1"/>
  <c r="CL10" i="1"/>
  <c r="CO24" i="1" s="1"/>
  <c r="CK10" i="1"/>
  <c r="CJ10" i="1"/>
  <c r="CI10" i="1"/>
  <c r="CG10" i="1"/>
  <c r="CJ24" i="1" s="1"/>
  <c r="CF10" i="1"/>
  <c r="CE10" i="1"/>
  <c r="CA10" i="1"/>
  <c r="CB10" i="1"/>
  <c r="CE24" i="1" s="1"/>
  <c r="CC10" i="1"/>
  <c r="BY10" i="1"/>
  <c r="BX10" i="1"/>
  <c r="BW10" i="1"/>
  <c r="BZ24" i="1" s="1"/>
  <c r="BV10" i="1"/>
  <c r="BR10" i="1"/>
  <c r="BS10" i="1"/>
  <c r="BT10" i="1"/>
  <c r="BW24" i="1" s="1"/>
  <c r="CP11" i="1"/>
  <c r="CS25" i="1" s="1"/>
  <c r="CO11" i="1"/>
  <c r="CR25" i="1" s="1"/>
  <c r="CN11" i="1"/>
  <c r="CP9" i="1"/>
  <c r="CS23" i="1" s="1"/>
  <c r="CO9" i="1"/>
  <c r="CN9" i="1"/>
  <c r="CL11" i="1"/>
  <c r="CK11" i="1"/>
  <c r="CN25" i="1" s="1"/>
  <c r="CJ11" i="1"/>
  <c r="CI11" i="1"/>
  <c r="CL9" i="1"/>
  <c r="CK9" i="1"/>
  <c r="CN23" i="1" s="1"/>
  <c r="CJ9" i="1"/>
  <c r="CI9" i="1"/>
  <c r="CG11" i="1"/>
  <c r="CF11" i="1"/>
  <c r="CE11" i="1"/>
  <c r="CG9" i="1"/>
  <c r="CJ23" i="1" s="1"/>
  <c r="CF9" i="1"/>
  <c r="CE9" i="1"/>
  <c r="CG23" i="1" s="1"/>
  <c r="CC11" i="1"/>
  <c r="CB11" i="1"/>
  <c r="CA11" i="1"/>
  <c r="CC9" i="1"/>
  <c r="CF23" i="1" s="1"/>
  <c r="CB9" i="1"/>
  <c r="CA9" i="1"/>
  <c r="BY11" i="1"/>
  <c r="BX11" i="1"/>
  <c r="BW11" i="1"/>
  <c r="BV11" i="1"/>
  <c r="BY9" i="1"/>
  <c r="BX9" i="1"/>
  <c r="CA23" i="1" s="1"/>
  <c r="BW9" i="1"/>
  <c r="BV9" i="1"/>
  <c r="BT11" i="1"/>
  <c r="BS11" i="1"/>
  <c r="BV25" i="1" s="1"/>
  <c r="BR11" i="1"/>
  <c r="BT9" i="1"/>
  <c r="BW23" i="1" s="1"/>
  <c r="BS9" i="1"/>
  <c r="BR9" i="1"/>
  <c r="BT23" i="1" s="1"/>
  <c r="BP11" i="1"/>
  <c r="BO11" i="1"/>
  <c r="BP25" i="1" s="1"/>
  <c r="BP9" i="1"/>
  <c r="BO9" i="1"/>
  <c r="CT9" i="1" s="1"/>
  <c r="CV9" i="1" s="1"/>
  <c r="K7" i="90"/>
  <c r="CJ25" i="1" l="1"/>
  <c r="CO23" i="1"/>
  <c r="CO25" i="1"/>
  <c r="CA24" i="1"/>
  <c r="CQ24" i="1"/>
  <c r="BS24" i="1"/>
  <c r="CT10" i="1"/>
  <c r="CF24" i="1"/>
  <c r="BS23" i="1"/>
  <c r="BV23" i="1"/>
  <c r="BW25" i="1"/>
  <c r="CB23" i="1"/>
  <c r="CB25" i="1"/>
  <c r="CC25" i="1"/>
  <c r="CI23" i="1"/>
  <c r="CP25" i="1"/>
  <c r="BV24" i="1"/>
  <c r="CC24" i="1"/>
  <c r="CK24" i="1"/>
  <c r="BX23" i="1"/>
  <c r="BX25" i="1"/>
  <c r="CC23" i="1"/>
  <c r="CK23" i="1"/>
  <c r="CK25" i="1"/>
  <c r="CP23" i="1"/>
  <c r="CB24" i="1"/>
  <c r="CG24" i="1"/>
  <c r="CM24" i="1"/>
  <c r="BS25" i="1"/>
  <c r="BT25" i="1"/>
  <c r="BZ23" i="1"/>
  <c r="BZ25" i="1"/>
  <c r="CE23" i="1"/>
  <c r="CF25" i="1"/>
  <c r="CG25" i="1"/>
  <c r="CM23" i="1"/>
  <c r="CM25" i="1"/>
  <c r="CR23" i="1"/>
  <c r="BX24" i="1"/>
  <c r="CI24" i="1"/>
  <c r="CN24" i="1"/>
  <c r="CI25" i="1"/>
  <c r="CE25" i="1"/>
  <c r="CA25" i="1"/>
  <c r="BO25" i="1"/>
  <c r="CP24" i="1"/>
  <c r="CL24" i="1"/>
  <c r="CH24" i="1"/>
  <c r="CD24" i="1"/>
  <c r="BR24" i="1"/>
  <c r="CQ23" i="1"/>
  <c r="BO23" i="1"/>
  <c r="CQ25" i="1"/>
  <c r="CL25" i="1"/>
  <c r="CH25" i="1"/>
  <c r="CD25" i="1"/>
  <c r="BR25" i="1"/>
  <c r="BY24" i="1"/>
  <c r="BU24" i="1"/>
  <c r="CL23" i="1"/>
  <c r="CH23" i="1"/>
  <c r="CD23" i="1"/>
  <c r="BR23" i="1"/>
  <c r="CT11" i="1"/>
  <c r="BY25" i="1"/>
  <c r="BU25" i="1"/>
  <c r="BQ25" i="1"/>
  <c r="BT24" i="1"/>
  <c r="BY23" i="1"/>
  <c r="BU23" i="1"/>
  <c r="BQ23" i="1"/>
  <c r="BP23" i="1"/>
  <c r="H49" i="64"/>
  <c r="I49" i="64"/>
  <c r="H50" i="64"/>
  <c r="I50" i="64"/>
  <c r="H51" i="64"/>
  <c r="I51" i="64"/>
  <c r="H52" i="64"/>
  <c r="I52" i="64"/>
  <c r="H53" i="64"/>
  <c r="I53" i="64"/>
  <c r="H54" i="64"/>
  <c r="I54" i="64"/>
  <c r="H55" i="64"/>
  <c r="I55" i="64"/>
  <c r="H56" i="64"/>
  <c r="I56" i="64"/>
  <c r="H57" i="64"/>
  <c r="I57" i="64"/>
  <c r="U12" i="80" l="1"/>
  <c r="U13" i="80"/>
  <c r="U14" i="80"/>
  <c r="U15" i="80"/>
  <c r="U16" i="80"/>
  <c r="U17" i="80"/>
  <c r="U18" i="80"/>
  <c r="U19" i="80"/>
  <c r="U20" i="80"/>
  <c r="U21" i="80"/>
  <c r="U22" i="80"/>
  <c r="U23" i="80"/>
  <c r="U24" i="80"/>
  <c r="U25" i="80"/>
  <c r="U26" i="80"/>
  <c r="U27" i="80"/>
  <c r="U28" i="80"/>
  <c r="U29" i="80"/>
  <c r="U30" i="80"/>
  <c r="U31" i="80"/>
  <c r="U11" i="80"/>
  <c r="T12" i="80"/>
  <c r="T13" i="80"/>
  <c r="T14" i="80"/>
  <c r="T15" i="80"/>
  <c r="T16" i="80"/>
  <c r="T17" i="80"/>
  <c r="T18" i="80"/>
  <c r="T19" i="80"/>
  <c r="T20" i="80"/>
  <c r="T21" i="80"/>
  <c r="T22" i="80"/>
  <c r="T23" i="80"/>
  <c r="T24" i="80"/>
  <c r="T25" i="80"/>
  <c r="T26" i="80"/>
  <c r="T27" i="80"/>
  <c r="T28" i="80"/>
  <c r="T29" i="80"/>
  <c r="T30" i="80"/>
  <c r="T11" i="80"/>
  <c r="S12" i="80"/>
  <c r="S13" i="80"/>
  <c r="S14" i="80"/>
  <c r="S15" i="80"/>
  <c r="S16" i="80"/>
  <c r="S17" i="80"/>
  <c r="S18" i="80"/>
  <c r="S19" i="80"/>
  <c r="S20" i="80"/>
  <c r="S21" i="80"/>
  <c r="S22" i="80"/>
  <c r="S23" i="80"/>
  <c r="S24" i="80"/>
  <c r="S25" i="80"/>
  <c r="S26" i="80"/>
  <c r="S27" i="80"/>
  <c r="S28" i="80"/>
  <c r="S29" i="80"/>
  <c r="S30" i="80"/>
  <c r="S11" i="80"/>
  <c r="W42" i="50"/>
  <c r="W41" i="50"/>
  <c r="W40" i="50"/>
  <c r="W39" i="50"/>
  <c r="W38" i="50"/>
  <c r="W37" i="50"/>
  <c r="W36" i="50"/>
  <c r="W35" i="50"/>
  <c r="V35" i="50"/>
  <c r="V36" i="50"/>
  <c r="V37" i="50"/>
  <c r="V38" i="50"/>
  <c r="V39" i="50"/>
  <c r="V40" i="50"/>
  <c r="V41" i="50"/>
  <c r="V42" i="50"/>
  <c r="V43" i="50"/>
  <c r="V34" i="50"/>
  <c r="Q50" i="62" l="1"/>
  <c r="R50" i="62"/>
  <c r="S50" i="62"/>
  <c r="T50" i="62"/>
  <c r="U50" i="62"/>
  <c r="V50" i="62"/>
  <c r="Q51" i="62"/>
  <c r="R51" i="62"/>
  <c r="S51" i="62"/>
  <c r="T51" i="62"/>
  <c r="U51" i="62"/>
  <c r="V51" i="62"/>
  <c r="Q52" i="62"/>
  <c r="R52" i="62"/>
  <c r="S52" i="62"/>
  <c r="T52" i="62"/>
  <c r="U52" i="62"/>
  <c r="V52" i="62"/>
  <c r="Q53" i="62"/>
  <c r="R53" i="62"/>
  <c r="S53" i="62"/>
  <c r="T53" i="62"/>
  <c r="U53" i="62"/>
  <c r="V53" i="62"/>
  <c r="Q54" i="62"/>
  <c r="R54" i="62"/>
  <c r="S54" i="62"/>
  <c r="T54" i="62"/>
  <c r="U54" i="62"/>
  <c r="V54" i="62"/>
  <c r="Q55" i="62"/>
  <c r="R55" i="62"/>
  <c r="S55" i="62"/>
  <c r="T55" i="62"/>
  <c r="U55" i="62"/>
  <c r="V55" i="62"/>
  <c r="Q56" i="62"/>
  <c r="R56" i="62"/>
  <c r="S56" i="62"/>
  <c r="T56" i="62"/>
  <c r="U56" i="62"/>
  <c r="V56" i="62"/>
  <c r="Q57" i="62"/>
  <c r="R57" i="62"/>
  <c r="S57" i="62"/>
  <c r="T57" i="62"/>
  <c r="U57" i="62"/>
  <c r="V57" i="62"/>
  <c r="Q58" i="62"/>
  <c r="R58" i="62"/>
  <c r="S58" i="62"/>
  <c r="T58" i="62"/>
  <c r="U58" i="62"/>
  <c r="V58" i="62"/>
  <c r="Q59" i="62"/>
  <c r="R59" i="62"/>
  <c r="S59" i="62"/>
  <c r="H49" i="60"/>
  <c r="I49" i="60"/>
  <c r="H50" i="60"/>
  <c r="I50" i="60"/>
  <c r="H51" i="60"/>
  <c r="I51" i="60"/>
  <c r="H52" i="60"/>
  <c r="I52" i="60"/>
  <c r="H53" i="60"/>
  <c r="I53" i="60"/>
  <c r="H54" i="60"/>
  <c r="I54" i="60"/>
  <c r="H55" i="60"/>
  <c r="I55" i="60"/>
  <c r="H56" i="60"/>
  <c r="I56" i="60"/>
  <c r="H57" i="60"/>
  <c r="K47" i="71"/>
  <c r="K48" i="71"/>
  <c r="J48" i="71"/>
  <c r="I17" i="64"/>
  <c r="P57" i="45"/>
  <c r="O48" i="45"/>
  <c r="P48" i="45"/>
  <c r="O49" i="45"/>
  <c r="P49" i="45"/>
  <c r="O50" i="45"/>
  <c r="P50" i="45"/>
  <c r="O51" i="45"/>
  <c r="P51" i="45"/>
  <c r="O52" i="45"/>
  <c r="P52" i="45"/>
  <c r="O53" i="45"/>
  <c r="P53" i="45"/>
  <c r="O54" i="45"/>
  <c r="P54" i="45"/>
  <c r="O55" i="45"/>
  <c r="P55" i="45"/>
  <c r="O56" i="45"/>
  <c r="P56" i="45"/>
  <c r="O57" i="45"/>
  <c r="I48" i="45"/>
  <c r="I49" i="45"/>
  <c r="I50" i="45"/>
  <c r="I51" i="45"/>
  <c r="I52" i="45"/>
  <c r="I53" i="45"/>
  <c r="I54" i="45"/>
  <c r="I55" i="45"/>
  <c r="I56" i="45"/>
  <c r="I57" i="45"/>
  <c r="H48" i="45"/>
  <c r="H49" i="45"/>
  <c r="H50" i="45"/>
  <c r="H51" i="45"/>
  <c r="H52" i="45"/>
  <c r="H53" i="45"/>
  <c r="H54" i="45"/>
  <c r="H55" i="45"/>
  <c r="H56" i="45"/>
  <c r="H57" i="45"/>
  <c r="L30" i="90"/>
  <c r="J30" i="90"/>
  <c r="L29" i="90"/>
  <c r="K29" i="90"/>
  <c r="J29" i="90"/>
  <c r="L28" i="90"/>
  <c r="K28" i="90"/>
  <c r="J28" i="90"/>
  <c r="L27" i="90"/>
  <c r="K27" i="90"/>
  <c r="J27" i="90"/>
  <c r="L26" i="90"/>
  <c r="K26" i="90"/>
  <c r="J26" i="90"/>
  <c r="L25" i="90"/>
  <c r="K25" i="90"/>
  <c r="J25" i="90"/>
  <c r="L24" i="90"/>
  <c r="K24" i="90"/>
  <c r="J24" i="90"/>
  <c r="L23" i="90"/>
  <c r="K23" i="90"/>
  <c r="J23" i="90"/>
  <c r="L22" i="90"/>
  <c r="K22" i="90"/>
  <c r="J22" i="90"/>
  <c r="L21" i="90"/>
  <c r="K21" i="90"/>
  <c r="J21" i="90"/>
  <c r="L20" i="90"/>
  <c r="K20" i="90"/>
  <c r="J20" i="90"/>
  <c r="L19" i="90"/>
  <c r="K19" i="90"/>
  <c r="J19" i="90"/>
  <c r="L18" i="90"/>
  <c r="K18" i="90"/>
  <c r="J18" i="90"/>
  <c r="L17" i="90"/>
  <c r="K17" i="90"/>
  <c r="J17" i="90"/>
  <c r="L16" i="90"/>
  <c r="K16" i="90"/>
  <c r="J16" i="90"/>
  <c r="L15" i="90"/>
  <c r="K15" i="90"/>
  <c r="J15" i="90"/>
  <c r="L14" i="90"/>
  <c r="K14" i="90"/>
  <c r="J14" i="90"/>
  <c r="L13" i="90"/>
  <c r="K13" i="90"/>
  <c r="J13" i="90"/>
  <c r="L12" i="90"/>
  <c r="K12" i="90"/>
  <c r="J12" i="90"/>
  <c r="L11" i="90"/>
  <c r="K11" i="90"/>
  <c r="J11" i="90"/>
  <c r="L10" i="90"/>
  <c r="K10" i="90"/>
  <c r="J10" i="90"/>
  <c r="L9" i="90"/>
  <c r="K9" i="90"/>
  <c r="J9" i="90"/>
  <c r="L8" i="90"/>
  <c r="K8" i="90"/>
  <c r="J8" i="90"/>
  <c r="L7" i="90"/>
  <c r="J7" i="90"/>
  <c r="X49" i="55"/>
  <c r="X50" i="55"/>
  <c r="X51" i="55"/>
  <c r="X52" i="55"/>
  <c r="X53" i="55"/>
  <c r="X55" i="55"/>
  <c r="X56" i="55"/>
  <c r="X57" i="55"/>
  <c r="X58" i="55"/>
  <c r="X59" i="55"/>
  <c r="AH24" i="55"/>
  <c r="AH22" i="55"/>
  <c r="AH25" i="55"/>
  <c r="AH23" i="55"/>
  <c r="W49" i="55"/>
  <c r="W50" i="55"/>
  <c r="Y50" i="55"/>
  <c r="W51" i="55"/>
  <c r="Y51" i="55"/>
  <c r="W52" i="55"/>
  <c r="Y52" i="55"/>
  <c r="W53" i="55"/>
  <c r="Y53" i="55"/>
  <c r="W55" i="55"/>
  <c r="Y55" i="55"/>
  <c r="W56" i="55"/>
  <c r="Y56" i="55"/>
  <c r="W57" i="55"/>
  <c r="Y57" i="55"/>
  <c r="W58" i="55"/>
  <c r="Y58" i="55"/>
  <c r="W59" i="55"/>
  <c r="Y59" i="55"/>
  <c r="AG22" i="55"/>
  <c r="AG23" i="55"/>
  <c r="AG24" i="55"/>
  <c r="AG25" i="55"/>
  <c r="AG30" i="55"/>
  <c r="AH30" i="55"/>
  <c r="AI30" i="55"/>
  <c r="AG31" i="55"/>
  <c r="AH31" i="55"/>
  <c r="AG32" i="55"/>
  <c r="AH32" i="55"/>
  <c r="AG33" i="55"/>
  <c r="AH33" i="55"/>
  <c r="AI33" i="55"/>
  <c r="AG34" i="55"/>
  <c r="AG35" i="55"/>
  <c r="AH34" i="55"/>
  <c r="AI34" i="55"/>
  <c r="AG38" i="55"/>
  <c r="AH38" i="55"/>
  <c r="AI38" i="55"/>
  <c r="AG39" i="55"/>
  <c r="AH39" i="55"/>
  <c r="AG40" i="55"/>
  <c r="AH40" i="55"/>
  <c r="AI40" i="55"/>
  <c r="AG41" i="55"/>
  <c r="AH41" i="55"/>
  <c r="AI41" i="55"/>
  <c r="AG42" i="55"/>
  <c r="AH42" i="55"/>
  <c r="AI42" i="55"/>
  <c r="AG43" i="55"/>
  <c r="AH43" i="55"/>
  <c r="AI43" i="55"/>
  <c r="AF31" i="55"/>
  <c r="M29" i="69"/>
  <c r="N29" i="69"/>
  <c r="O29" i="69"/>
  <c r="P29" i="69"/>
  <c r="Q29" i="69"/>
  <c r="R29" i="69"/>
  <c r="S29" i="69"/>
  <c r="M30" i="69"/>
  <c r="N30" i="69"/>
  <c r="O30" i="69"/>
  <c r="P30" i="69"/>
  <c r="Q30" i="69"/>
  <c r="R30" i="69"/>
  <c r="S30" i="69"/>
  <c r="M31" i="69"/>
  <c r="N31" i="69"/>
  <c r="O31" i="69"/>
  <c r="P31" i="69"/>
  <c r="Q31" i="69"/>
  <c r="H52" i="69"/>
  <c r="G52" i="69"/>
  <c r="F52" i="69"/>
  <c r="E52" i="69"/>
  <c r="D52" i="69"/>
  <c r="C52" i="69"/>
  <c r="N8" i="69"/>
  <c r="O8" i="69"/>
  <c r="P8" i="69"/>
  <c r="Q8" i="69"/>
  <c r="N9" i="69"/>
  <c r="O9" i="69"/>
  <c r="P9" i="69"/>
  <c r="Q9" i="69"/>
  <c r="N10" i="69"/>
  <c r="O10" i="69"/>
  <c r="P10" i="69"/>
  <c r="Q10" i="69"/>
  <c r="N11" i="69"/>
  <c r="O11" i="69"/>
  <c r="P11" i="69"/>
  <c r="Q11" i="69"/>
  <c r="N12" i="69"/>
  <c r="O12" i="69"/>
  <c r="P12" i="69"/>
  <c r="Q12" i="69"/>
  <c r="N13" i="69"/>
  <c r="O13" i="69"/>
  <c r="P13" i="69"/>
  <c r="Q13" i="69"/>
  <c r="N14" i="69"/>
  <c r="O14" i="69"/>
  <c r="P14" i="69"/>
  <c r="Q14" i="69"/>
  <c r="N15" i="69"/>
  <c r="O15" i="69"/>
  <c r="P15" i="69"/>
  <c r="Q15" i="69"/>
  <c r="N16" i="69"/>
  <c r="O16" i="69"/>
  <c r="P16" i="69"/>
  <c r="Q16" i="69"/>
  <c r="N17" i="69"/>
  <c r="O17" i="69"/>
  <c r="P17" i="69"/>
  <c r="Q17" i="69"/>
  <c r="N18" i="69"/>
  <c r="O18" i="69"/>
  <c r="P18" i="69"/>
  <c r="Q18" i="69"/>
  <c r="N19" i="69"/>
  <c r="O19" i="69"/>
  <c r="P19" i="69"/>
  <c r="Q19" i="69"/>
  <c r="M20" i="69"/>
  <c r="N20" i="69"/>
  <c r="O20" i="69"/>
  <c r="P20" i="69"/>
  <c r="Q20" i="69"/>
  <c r="M21" i="69"/>
  <c r="N21" i="69"/>
  <c r="O21" i="69"/>
  <c r="P21" i="69"/>
  <c r="Q21" i="69"/>
  <c r="M22" i="69"/>
  <c r="N22" i="69"/>
  <c r="O22" i="69"/>
  <c r="P22" i="69"/>
  <c r="Q22" i="69"/>
  <c r="M23" i="69"/>
  <c r="N23" i="69"/>
  <c r="O23" i="69"/>
  <c r="P23" i="69"/>
  <c r="Q23" i="69"/>
  <c r="M24" i="69"/>
  <c r="N24" i="69"/>
  <c r="O24" i="69"/>
  <c r="P24" i="69"/>
  <c r="Q24" i="69"/>
  <c r="M25" i="69"/>
  <c r="N25" i="69"/>
  <c r="O25" i="69"/>
  <c r="P25" i="69"/>
  <c r="Q25" i="69"/>
  <c r="M26" i="69"/>
  <c r="N26" i="69"/>
  <c r="O26" i="69"/>
  <c r="P26" i="69"/>
  <c r="Q26" i="69"/>
  <c r="M27" i="69"/>
  <c r="N27" i="69"/>
  <c r="O27" i="69"/>
  <c r="P27" i="69"/>
  <c r="Q27" i="69"/>
  <c r="M28" i="69"/>
  <c r="N28" i="69"/>
  <c r="O28" i="69"/>
  <c r="P28" i="69"/>
  <c r="Q28" i="69"/>
  <c r="E28" i="33"/>
  <c r="D28" i="33"/>
  <c r="C28" i="33"/>
  <c r="CV15" i="1"/>
  <c r="CV14" i="1"/>
  <c r="L28" i="71"/>
  <c r="M28" i="71"/>
  <c r="O28" i="71"/>
  <c r="P28" i="71"/>
  <c r="L29" i="71"/>
  <c r="O29" i="71"/>
  <c r="J55" i="71"/>
  <c r="P29" i="71"/>
  <c r="K55" i="71"/>
  <c r="L30" i="71"/>
  <c r="O30" i="71"/>
  <c r="J56" i="71"/>
  <c r="P30" i="71"/>
  <c r="K56" i="71"/>
  <c r="G28" i="71"/>
  <c r="H28" i="71"/>
  <c r="N28" i="71"/>
  <c r="G29" i="71"/>
  <c r="M29" i="71"/>
  <c r="H29" i="71"/>
  <c r="I55" i="71"/>
  <c r="G30" i="71"/>
  <c r="M30" i="71"/>
  <c r="H30" i="71"/>
  <c r="I56" i="71"/>
  <c r="J54" i="71"/>
  <c r="K54" i="71"/>
  <c r="I34" i="71"/>
  <c r="I33" i="71"/>
  <c r="N30" i="71"/>
  <c r="N29" i="71"/>
  <c r="I54" i="71"/>
  <c r="I23" i="90"/>
  <c r="M41" i="50"/>
  <c r="M42" i="50"/>
  <c r="M43" i="50"/>
  <c r="O24" i="67"/>
  <c r="P24" i="67"/>
  <c r="O25" i="67"/>
  <c r="P25" i="67"/>
  <c r="O26" i="67"/>
  <c r="P26" i="67"/>
  <c r="O27" i="67"/>
  <c r="P27" i="67"/>
  <c r="O28" i="67"/>
  <c r="P28" i="67"/>
  <c r="O29" i="67"/>
  <c r="P29" i="67"/>
  <c r="O30" i="67"/>
  <c r="P30" i="67"/>
  <c r="O31" i="67"/>
  <c r="P31" i="67"/>
  <c r="O32" i="67"/>
  <c r="P32" i="67"/>
  <c r="O33" i="67"/>
  <c r="P33" i="67"/>
  <c r="O34" i="67"/>
  <c r="P34" i="67"/>
  <c r="O35" i="67"/>
  <c r="P35" i="67"/>
  <c r="O36" i="67"/>
  <c r="P36" i="67"/>
  <c r="O37" i="67"/>
  <c r="P37" i="67"/>
  <c r="O38" i="67"/>
  <c r="P38" i="67"/>
  <c r="O39" i="67"/>
  <c r="P39" i="67"/>
  <c r="O40" i="67"/>
  <c r="P40" i="67"/>
  <c r="O41" i="67"/>
  <c r="P41" i="67"/>
  <c r="O42" i="67"/>
  <c r="P42" i="67"/>
  <c r="O43" i="67"/>
  <c r="P43" i="67"/>
  <c r="O44" i="67"/>
  <c r="P44" i="67"/>
  <c r="O45" i="67"/>
  <c r="P45" i="67"/>
  <c r="O46" i="67"/>
  <c r="P46" i="67"/>
  <c r="O47" i="67"/>
  <c r="P47" i="67"/>
  <c r="O48" i="67"/>
  <c r="P48" i="67"/>
  <c r="O49" i="67"/>
  <c r="P49" i="67"/>
  <c r="L24" i="67"/>
  <c r="M24" i="67"/>
  <c r="L25" i="67"/>
  <c r="M25" i="67"/>
  <c r="L26" i="67"/>
  <c r="M26" i="67"/>
  <c r="L27" i="67"/>
  <c r="M27" i="67"/>
  <c r="L28" i="67"/>
  <c r="M28" i="67"/>
  <c r="L29" i="67"/>
  <c r="M29" i="67"/>
  <c r="L30" i="67"/>
  <c r="M30" i="67"/>
  <c r="L31" i="67"/>
  <c r="M31" i="67"/>
  <c r="L32" i="67"/>
  <c r="M32" i="67"/>
  <c r="L33" i="67"/>
  <c r="M33" i="67"/>
  <c r="L34" i="67"/>
  <c r="M34" i="67"/>
  <c r="L35" i="67"/>
  <c r="M35" i="67"/>
  <c r="M36" i="67"/>
  <c r="L37" i="67"/>
  <c r="M37" i="67"/>
  <c r="L38" i="67"/>
  <c r="M38" i="67"/>
  <c r="L39" i="67"/>
  <c r="M39" i="67"/>
  <c r="L40" i="67"/>
  <c r="M40" i="67"/>
  <c r="L41" i="67"/>
  <c r="M41" i="67"/>
  <c r="L42" i="67"/>
  <c r="M42" i="67"/>
  <c r="L43" i="67"/>
  <c r="M43" i="67"/>
  <c r="L44" i="67"/>
  <c r="M44" i="67"/>
  <c r="L45" i="67"/>
  <c r="M45" i="67"/>
  <c r="L46" i="67"/>
  <c r="M46" i="67"/>
  <c r="L47" i="67"/>
  <c r="M47" i="67"/>
  <c r="L48" i="67"/>
  <c r="M48" i="67"/>
  <c r="L49" i="67"/>
  <c r="M49" i="67"/>
  <c r="H27" i="64"/>
  <c r="I27" i="64"/>
  <c r="H28" i="64"/>
  <c r="I28" i="64"/>
  <c r="H29" i="64"/>
  <c r="I29" i="64"/>
  <c r="H30" i="64"/>
  <c r="I30" i="64"/>
  <c r="H31" i="64"/>
  <c r="I31" i="64"/>
  <c r="H32" i="64"/>
  <c r="I32" i="64"/>
  <c r="H33" i="64"/>
  <c r="I33" i="64"/>
  <c r="H34" i="64"/>
  <c r="I34" i="64"/>
  <c r="H35" i="64"/>
  <c r="I35" i="64"/>
  <c r="H36" i="64"/>
  <c r="I36" i="64"/>
  <c r="H37" i="64"/>
  <c r="I37" i="64"/>
  <c r="H38" i="64"/>
  <c r="I38" i="64"/>
  <c r="H39" i="64"/>
  <c r="I39" i="64"/>
  <c r="H40" i="64"/>
  <c r="I40" i="64"/>
  <c r="H41" i="64"/>
  <c r="I41" i="64"/>
  <c r="H42" i="64"/>
  <c r="I42" i="64"/>
  <c r="H43" i="64"/>
  <c r="I43" i="64"/>
  <c r="H44" i="64"/>
  <c r="I44" i="64"/>
  <c r="H45" i="64"/>
  <c r="I45" i="64"/>
  <c r="H46" i="64"/>
  <c r="I46" i="64"/>
  <c r="H47" i="64"/>
  <c r="I47" i="64"/>
  <c r="H48" i="64"/>
  <c r="I48" i="64"/>
  <c r="Q28" i="62"/>
  <c r="R28" i="62"/>
  <c r="S28" i="62"/>
  <c r="T28" i="62"/>
  <c r="U28" i="62"/>
  <c r="V28" i="62"/>
  <c r="Q29" i="62"/>
  <c r="R29" i="62"/>
  <c r="S29" i="62"/>
  <c r="T29" i="62"/>
  <c r="U29" i="62"/>
  <c r="V29" i="62"/>
  <c r="Q30" i="62"/>
  <c r="R30" i="62"/>
  <c r="S30" i="62"/>
  <c r="T30" i="62"/>
  <c r="U30" i="62"/>
  <c r="V30" i="62"/>
  <c r="Q31" i="62"/>
  <c r="R31" i="62"/>
  <c r="S31" i="62"/>
  <c r="T31" i="62"/>
  <c r="U31" i="62"/>
  <c r="V31" i="62"/>
  <c r="Q32" i="62"/>
  <c r="R32" i="62"/>
  <c r="S32" i="62"/>
  <c r="T32" i="62"/>
  <c r="U32" i="62"/>
  <c r="V32" i="62"/>
  <c r="Q33" i="62"/>
  <c r="R33" i="62"/>
  <c r="S33" i="62"/>
  <c r="T33" i="62"/>
  <c r="U33" i="62"/>
  <c r="V33" i="62"/>
  <c r="Q34" i="62"/>
  <c r="R34" i="62"/>
  <c r="S34" i="62"/>
  <c r="T34" i="62"/>
  <c r="U34" i="62"/>
  <c r="V34" i="62"/>
  <c r="Q35" i="62"/>
  <c r="R35" i="62"/>
  <c r="S35" i="62"/>
  <c r="T35" i="62"/>
  <c r="U35" i="62"/>
  <c r="V35" i="62"/>
  <c r="Q36" i="62"/>
  <c r="R36" i="62"/>
  <c r="S36" i="62"/>
  <c r="T36" i="62"/>
  <c r="U36" i="62"/>
  <c r="V36" i="62"/>
  <c r="Q37" i="62"/>
  <c r="R37" i="62"/>
  <c r="S37" i="62"/>
  <c r="T37" i="62"/>
  <c r="U37" i="62"/>
  <c r="V37" i="62"/>
  <c r="Q38" i="62"/>
  <c r="R38" i="62"/>
  <c r="S38" i="62"/>
  <c r="T38" i="62"/>
  <c r="U38" i="62"/>
  <c r="V38" i="62"/>
  <c r="Q39" i="62"/>
  <c r="R39" i="62"/>
  <c r="S39" i="62"/>
  <c r="T39" i="62"/>
  <c r="U39" i="62"/>
  <c r="V39" i="62"/>
  <c r="Q40" i="62"/>
  <c r="R40" i="62"/>
  <c r="S40" i="62"/>
  <c r="T40" i="62"/>
  <c r="U40" i="62"/>
  <c r="V40" i="62"/>
  <c r="Q41" i="62"/>
  <c r="R41" i="62"/>
  <c r="S41" i="62"/>
  <c r="T41" i="62"/>
  <c r="U41" i="62"/>
  <c r="V41" i="62"/>
  <c r="Q42" i="62"/>
  <c r="R42" i="62"/>
  <c r="S42" i="62"/>
  <c r="T42" i="62"/>
  <c r="U42" i="62"/>
  <c r="V42" i="62"/>
  <c r="Q43" i="62"/>
  <c r="R43" i="62"/>
  <c r="S43" i="62"/>
  <c r="T43" i="62"/>
  <c r="U43" i="62"/>
  <c r="V43" i="62"/>
  <c r="Q44" i="62"/>
  <c r="R44" i="62"/>
  <c r="S44" i="62"/>
  <c r="T44" i="62"/>
  <c r="U44" i="62"/>
  <c r="V44" i="62"/>
  <c r="Q45" i="62"/>
  <c r="R45" i="62"/>
  <c r="S45" i="62"/>
  <c r="T45" i="62"/>
  <c r="U45" i="62"/>
  <c r="V45" i="62"/>
  <c r="Q46" i="62"/>
  <c r="R46" i="62"/>
  <c r="S46" i="62"/>
  <c r="T46" i="62"/>
  <c r="U46" i="62"/>
  <c r="V46" i="62"/>
  <c r="Q47" i="62"/>
  <c r="R47" i="62"/>
  <c r="S47" i="62"/>
  <c r="T47" i="62"/>
  <c r="U47" i="62"/>
  <c r="V47" i="62"/>
  <c r="Q48" i="62"/>
  <c r="R48" i="62"/>
  <c r="S48" i="62"/>
  <c r="T48" i="62"/>
  <c r="U48" i="62"/>
  <c r="V48" i="62"/>
  <c r="Q49" i="62"/>
  <c r="R49" i="62"/>
  <c r="S49" i="62"/>
  <c r="T49" i="62"/>
  <c r="U49" i="62"/>
  <c r="V49" i="62"/>
  <c r="I48" i="60"/>
  <c r="H27" i="60"/>
  <c r="I27" i="60"/>
  <c r="H28" i="60"/>
  <c r="I28" i="60"/>
  <c r="H29" i="60"/>
  <c r="I29" i="60"/>
  <c r="H30" i="60"/>
  <c r="I30" i="60"/>
  <c r="H31" i="60"/>
  <c r="I31" i="60"/>
  <c r="H32" i="60"/>
  <c r="I32" i="60"/>
  <c r="H33" i="60"/>
  <c r="I33" i="60"/>
  <c r="H34" i="60"/>
  <c r="I34" i="60"/>
  <c r="H35" i="60"/>
  <c r="I35" i="60"/>
  <c r="H36" i="60"/>
  <c r="I36" i="60"/>
  <c r="H37" i="60"/>
  <c r="I37" i="60"/>
  <c r="H38" i="60"/>
  <c r="I38" i="60"/>
  <c r="H39" i="60"/>
  <c r="I39" i="60"/>
  <c r="H40" i="60"/>
  <c r="I40" i="60"/>
  <c r="H41" i="60"/>
  <c r="I41" i="60"/>
  <c r="H42" i="60"/>
  <c r="I42" i="60"/>
  <c r="H43" i="60"/>
  <c r="I43" i="60"/>
  <c r="H44" i="60"/>
  <c r="I44" i="60"/>
  <c r="H45" i="60"/>
  <c r="I45" i="60"/>
  <c r="H46" i="60"/>
  <c r="I46" i="60"/>
  <c r="H47" i="60"/>
  <c r="I47" i="60"/>
  <c r="H48" i="60"/>
  <c r="I26" i="60"/>
  <c r="L24" i="71"/>
  <c r="O24" i="71"/>
  <c r="J50" i="71"/>
  <c r="P24" i="71"/>
  <c r="K50" i="71"/>
  <c r="L25" i="71"/>
  <c r="O25" i="71"/>
  <c r="J51" i="71"/>
  <c r="P25" i="71"/>
  <c r="K51" i="71"/>
  <c r="L26" i="71"/>
  <c r="O26" i="71"/>
  <c r="J52" i="71"/>
  <c r="P26" i="71"/>
  <c r="K52" i="71"/>
  <c r="L27" i="71"/>
  <c r="O27" i="71"/>
  <c r="J53" i="71"/>
  <c r="P27" i="71"/>
  <c r="K53" i="71"/>
  <c r="G24" i="71"/>
  <c r="H24" i="71"/>
  <c r="I50" i="71"/>
  <c r="I24" i="71"/>
  <c r="J24" i="71"/>
  <c r="G25" i="71"/>
  <c r="H25" i="71"/>
  <c r="I51" i="71"/>
  <c r="I25" i="71"/>
  <c r="J25" i="71"/>
  <c r="G26" i="71"/>
  <c r="H26" i="71"/>
  <c r="N26" i="71"/>
  <c r="I26" i="71"/>
  <c r="J26" i="71"/>
  <c r="G27" i="71"/>
  <c r="H27" i="71"/>
  <c r="I53" i="71"/>
  <c r="M26" i="71"/>
  <c r="N25" i="71"/>
  <c r="M25" i="71"/>
  <c r="N24" i="71"/>
  <c r="N27" i="71"/>
  <c r="M24" i="71"/>
  <c r="I52" i="71"/>
  <c r="M27" i="71"/>
  <c r="R28" i="69"/>
  <c r="S28" i="69"/>
  <c r="I11" i="90"/>
  <c r="AE38" i="55"/>
  <c r="AF38" i="55"/>
  <c r="AC39" i="55"/>
  <c r="AD39" i="55"/>
  <c r="AE39" i="55"/>
  <c r="AF39" i="55"/>
  <c r="AC40" i="55"/>
  <c r="AD40" i="55"/>
  <c r="AE40" i="55"/>
  <c r="AF40" i="55"/>
  <c r="AC41" i="55"/>
  <c r="AD41" i="55"/>
  <c r="AE41" i="55"/>
  <c r="AF41" i="55"/>
  <c r="AC42" i="55"/>
  <c r="AD42" i="55"/>
  <c r="AE42" i="55"/>
  <c r="AF42" i="55"/>
  <c r="AD43" i="55"/>
  <c r="AE43" i="55"/>
  <c r="AC30" i="55"/>
  <c r="AC38" i="55"/>
  <c r="AD30" i="55"/>
  <c r="AD38" i="55"/>
  <c r="AE30" i="55"/>
  <c r="AF30" i="55"/>
  <c r="AC31" i="55"/>
  <c r="AD31" i="55"/>
  <c r="AE31" i="55"/>
  <c r="AE35" i="55"/>
  <c r="AC32" i="55"/>
  <c r="AD32" i="55"/>
  <c r="AE32" i="55"/>
  <c r="AF32" i="55"/>
  <c r="AF35" i="55"/>
  <c r="AC33" i="55"/>
  <c r="AD33" i="55"/>
  <c r="AE33" i="55"/>
  <c r="AF33" i="55"/>
  <c r="AC34" i="55"/>
  <c r="AD34" i="55"/>
  <c r="AE34" i="55"/>
  <c r="AF34" i="55"/>
  <c r="AC35" i="55"/>
  <c r="AC22" i="55"/>
  <c r="AD22" i="55"/>
  <c r="AE22" i="55"/>
  <c r="AF22" i="55"/>
  <c r="AC24" i="55"/>
  <c r="AD24" i="55"/>
  <c r="AE24" i="55"/>
  <c r="AF24" i="55"/>
  <c r="AD35" i="55"/>
  <c r="AC43" i="55"/>
  <c r="AF43" i="55"/>
  <c r="O29" i="45"/>
  <c r="P29" i="45"/>
  <c r="O30" i="45"/>
  <c r="P30" i="45"/>
  <c r="O31" i="45"/>
  <c r="P31" i="45"/>
  <c r="O32" i="45"/>
  <c r="P32" i="45"/>
  <c r="O33" i="45"/>
  <c r="P33" i="45"/>
  <c r="O34" i="45"/>
  <c r="P34" i="45"/>
  <c r="O35" i="45"/>
  <c r="P35" i="45"/>
  <c r="O36" i="45"/>
  <c r="P36" i="45"/>
  <c r="O37" i="45"/>
  <c r="P37" i="45"/>
  <c r="O38" i="45"/>
  <c r="P38" i="45"/>
  <c r="O39" i="45"/>
  <c r="P39" i="45"/>
  <c r="O40" i="45"/>
  <c r="P40" i="45"/>
  <c r="O41" i="45"/>
  <c r="P41" i="45"/>
  <c r="O42" i="45"/>
  <c r="P42" i="45"/>
  <c r="O43" i="45"/>
  <c r="P43" i="45"/>
  <c r="O44" i="45"/>
  <c r="P44" i="45"/>
  <c r="O45" i="45"/>
  <c r="P45" i="45"/>
  <c r="O46" i="45"/>
  <c r="P46" i="45"/>
  <c r="O47" i="45"/>
  <c r="P47" i="45"/>
  <c r="H29" i="45"/>
  <c r="I29" i="45"/>
  <c r="H30" i="45"/>
  <c r="I30" i="45"/>
  <c r="H31" i="45"/>
  <c r="I31" i="45"/>
  <c r="H32" i="45"/>
  <c r="I32" i="45"/>
  <c r="H33" i="45"/>
  <c r="I33" i="45"/>
  <c r="H34" i="45"/>
  <c r="I34" i="45"/>
  <c r="H35" i="45"/>
  <c r="I35" i="45"/>
  <c r="H36" i="45"/>
  <c r="I36" i="45"/>
  <c r="H37" i="45"/>
  <c r="I37" i="45"/>
  <c r="H38" i="45"/>
  <c r="I38" i="45"/>
  <c r="H39" i="45"/>
  <c r="I39" i="45"/>
  <c r="H40" i="45"/>
  <c r="I40" i="45"/>
  <c r="H41" i="45"/>
  <c r="I41" i="45"/>
  <c r="H42" i="45"/>
  <c r="I42" i="45"/>
  <c r="H43" i="45"/>
  <c r="I43" i="45"/>
  <c r="H44" i="45"/>
  <c r="I44" i="45"/>
  <c r="H45" i="45"/>
  <c r="I45" i="45"/>
  <c r="H46" i="45"/>
  <c r="I46" i="45"/>
  <c r="H47" i="45"/>
  <c r="I47" i="45"/>
  <c r="M40" i="50"/>
  <c r="S25" i="69"/>
  <c r="R26" i="69"/>
  <c r="S26" i="69"/>
  <c r="R27" i="69"/>
  <c r="S27" i="69"/>
  <c r="M37" i="50"/>
  <c r="M38" i="50"/>
  <c r="M39" i="50"/>
  <c r="T24" i="62"/>
  <c r="U24" i="62"/>
  <c r="V24" i="62"/>
  <c r="T25" i="62"/>
  <c r="U25" i="62"/>
  <c r="V25" i="62"/>
  <c r="T26" i="62"/>
  <c r="U26" i="62"/>
  <c r="V26" i="62"/>
  <c r="T27" i="62"/>
  <c r="U27" i="62"/>
  <c r="V27" i="62"/>
  <c r="Q24" i="62"/>
  <c r="R24" i="62"/>
  <c r="S24" i="62"/>
  <c r="Q25" i="62"/>
  <c r="R25" i="62"/>
  <c r="S25" i="62"/>
  <c r="Q26" i="62"/>
  <c r="R26" i="62"/>
  <c r="S26" i="62"/>
  <c r="Q27" i="62"/>
  <c r="R27" i="62"/>
  <c r="S27" i="62"/>
  <c r="H23" i="64"/>
  <c r="I23" i="64"/>
  <c r="H24" i="64"/>
  <c r="I24" i="64"/>
  <c r="H25" i="64"/>
  <c r="I25" i="64"/>
  <c r="H26" i="64"/>
  <c r="I26" i="64"/>
  <c r="I23" i="60"/>
  <c r="I24" i="60"/>
  <c r="I25" i="60"/>
  <c r="H23" i="60"/>
  <c r="H24" i="60"/>
  <c r="H25" i="60"/>
  <c r="H26" i="60"/>
  <c r="S22" i="69"/>
  <c r="S23" i="69"/>
  <c r="R24" i="69"/>
  <c r="S24" i="69"/>
  <c r="AB30" i="55"/>
  <c r="AB38" i="55"/>
  <c r="AB31" i="55"/>
  <c r="AB32" i="55"/>
  <c r="AB33" i="55"/>
  <c r="AB34" i="55"/>
  <c r="AB39" i="55"/>
  <c r="AB40" i="55"/>
  <c r="AB41" i="55"/>
  <c r="AB42" i="55"/>
  <c r="AB22" i="55"/>
  <c r="AB24" i="55"/>
  <c r="AB43" i="55"/>
  <c r="AB35" i="55"/>
  <c r="I35" i="71"/>
  <c r="I36" i="71"/>
  <c r="I37" i="71"/>
  <c r="I38" i="71"/>
  <c r="I39" i="71"/>
  <c r="I40" i="71"/>
  <c r="I41" i="71"/>
  <c r="I42" i="71"/>
  <c r="I43" i="71"/>
  <c r="I44" i="71"/>
  <c r="P23" i="71"/>
  <c r="K49" i="71"/>
  <c r="O23" i="71"/>
  <c r="J49" i="71"/>
  <c r="P22" i="71"/>
  <c r="O22" i="71"/>
  <c r="P21" i="71"/>
  <c r="O21" i="71"/>
  <c r="P20" i="71"/>
  <c r="O20" i="71"/>
  <c r="L23" i="71"/>
  <c r="L22" i="71"/>
  <c r="L21" i="71"/>
  <c r="L20" i="71"/>
  <c r="L19" i="71"/>
  <c r="P6" i="71"/>
  <c r="O6" i="71"/>
  <c r="N6" i="71"/>
  <c r="M6" i="71"/>
  <c r="L6" i="71"/>
  <c r="P5" i="71"/>
  <c r="O5" i="71"/>
  <c r="I21" i="71"/>
  <c r="J21" i="71"/>
  <c r="I22" i="71"/>
  <c r="J22" i="71"/>
  <c r="I23" i="71"/>
  <c r="J23" i="71"/>
  <c r="G22" i="71"/>
  <c r="H22" i="71"/>
  <c r="I48" i="71"/>
  <c r="G23" i="71"/>
  <c r="H23" i="71"/>
  <c r="I49" i="71"/>
  <c r="M23" i="71"/>
  <c r="N23" i="71"/>
  <c r="M22" i="71"/>
  <c r="N22" i="71"/>
  <c r="M35" i="50"/>
  <c r="M36" i="50"/>
  <c r="O23" i="45"/>
  <c r="P23" i="45"/>
  <c r="O24" i="45"/>
  <c r="P24" i="45"/>
  <c r="O25" i="45"/>
  <c r="P25" i="45"/>
  <c r="O26" i="45"/>
  <c r="P26" i="45"/>
  <c r="O27" i="45"/>
  <c r="P27" i="45"/>
  <c r="O28" i="45"/>
  <c r="P28" i="45"/>
  <c r="I23" i="45"/>
  <c r="I24" i="45"/>
  <c r="I25" i="45"/>
  <c r="I26" i="45"/>
  <c r="I27" i="45"/>
  <c r="I28" i="45"/>
  <c r="H23" i="45"/>
  <c r="H24" i="45"/>
  <c r="H25" i="45"/>
  <c r="H26" i="45"/>
  <c r="H27" i="45"/>
  <c r="H28" i="45"/>
  <c r="I18" i="64"/>
  <c r="I19" i="64"/>
  <c r="I20" i="64"/>
  <c r="I21" i="64"/>
  <c r="I22" i="64"/>
  <c r="I20" i="60"/>
  <c r="H17" i="64"/>
  <c r="I17" i="60"/>
  <c r="I22" i="60"/>
  <c r="W20" i="50"/>
  <c r="V20" i="50"/>
  <c r="M22" i="67"/>
  <c r="M18" i="67"/>
  <c r="P19" i="67"/>
  <c r="P20" i="67"/>
  <c r="P21" i="67"/>
  <c r="P22" i="67"/>
  <c r="P23" i="67"/>
  <c r="P18" i="67"/>
  <c r="M23" i="67"/>
  <c r="M19" i="67"/>
  <c r="M20" i="67"/>
  <c r="M21" i="67"/>
  <c r="O18" i="67"/>
  <c r="O19" i="67"/>
  <c r="O20" i="67"/>
  <c r="O21" i="67"/>
  <c r="O22" i="67"/>
  <c r="O23" i="67"/>
  <c r="L18" i="67"/>
  <c r="L19" i="67"/>
  <c r="L20" i="67"/>
  <c r="L21" i="67"/>
  <c r="L22" i="67"/>
  <c r="L23" i="67"/>
  <c r="I22" i="45"/>
  <c r="I21" i="45"/>
  <c r="I20" i="45"/>
  <c r="I19" i="45"/>
  <c r="I18" i="45"/>
  <c r="I17" i="45"/>
  <c r="P18" i="45"/>
  <c r="P19" i="45"/>
  <c r="P20" i="45"/>
  <c r="P21" i="45"/>
  <c r="P22" i="45"/>
  <c r="P17" i="45"/>
  <c r="T18" i="62"/>
  <c r="U18" i="62"/>
  <c r="V18" i="62"/>
  <c r="T19" i="62"/>
  <c r="U19" i="62"/>
  <c r="V19" i="62"/>
  <c r="T20" i="62"/>
  <c r="U20" i="62"/>
  <c r="V20" i="62"/>
  <c r="T21" i="62"/>
  <c r="U21" i="62"/>
  <c r="V21" i="62"/>
  <c r="T22" i="62"/>
  <c r="U22" i="62"/>
  <c r="V22" i="62"/>
  <c r="T23" i="62"/>
  <c r="U23" i="62"/>
  <c r="V23" i="62"/>
  <c r="Q18" i="62"/>
  <c r="R18" i="62"/>
  <c r="S18" i="62"/>
  <c r="Q19" i="62"/>
  <c r="R19" i="62"/>
  <c r="S19" i="62"/>
  <c r="Q20" i="62"/>
  <c r="R20" i="62"/>
  <c r="S20" i="62"/>
  <c r="Q21" i="62"/>
  <c r="R21" i="62"/>
  <c r="S21" i="62"/>
  <c r="Q22" i="62"/>
  <c r="R22" i="62"/>
  <c r="S22" i="62"/>
  <c r="Q23" i="62"/>
  <c r="R23" i="62"/>
  <c r="S23" i="62"/>
  <c r="H19" i="64"/>
  <c r="H20" i="64"/>
  <c r="H21" i="64"/>
  <c r="H22" i="64"/>
  <c r="H18" i="64"/>
  <c r="H19" i="60"/>
  <c r="I19" i="60"/>
  <c r="H20" i="60"/>
  <c r="H21" i="60"/>
  <c r="I21" i="60"/>
  <c r="H22" i="60"/>
  <c r="I18" i="60"/>
  <c r="H17" i="60"/>
  <c r="H18" i="60"/>
  <c r="AA30" i="55"/>
  <c r="AA38" i="55"/>
  <c r="AA31" i="55"/>
  <c r="AA32" i="55"/>
  <c r="AA33" i="55"/>
  <c r="AA34" i="55"/>
  <c r="AA39" i="55"/>
  <c r="AA40" i="55"/>
  <c r="AA41" i="55"/>
  <c r="AA42" i="55"/>
  <c r="AA24" i="55"/>
  <c r="AA22" i="55"/>
  <c r="AA43" i="55"/>
  <c r="AA35" i="55"/>
  <c r="G21" i="71"/>
  <c r="H21" i="71"/>
  <c r="I47" i="71"/>
  <c r="N21" i="71"/>
  <c r="M21" i="71"/>
  <c r="O17" i="45"/>
  <c r="O18" i="45"/>
  <c r="O19" i="45"/>
  <c r="O20" i="45"/>
  <c r="O21" i="45"/>
  <c r="O22" i="45"/>
  <c r="H17" i="45"/>
  <c r="H18" i="45"/>
  <c r="H19" i="45"/>
  <c r="H20" i="45"/>
  <c r="H21" i="45"/>
  <c r="H22" i="45"/>
  <c r="W32" i="50"/>
  <c r="V32" i="50"/>
  <c r="V33" i="50"/>
  <c r="M34" i="50"/>
  <c r="M32" i="50"/>
  <c r="M33" i="50"/>
  <c r="O11" i="67"/>
  <c r="O12" i="67"/>
  <c r="O13" i="67"/>
  <c r="O14" i="67"/>
  <c r="O15" i="67"/>
  <c r="O16" i="67"/>
  <c r="O17" i="67"/>
  <c r="L11" i="67"/>
  <c r="L12" i="67"/>
  <c r="L13" i="67"/>
  <c r="L14" i="67"/>
  <c r="L15" i="67"/>
  <c r="L16" i="67"/>
  <c r="L17" i="67"/>
  <c r="O41" i="55"/>
  <c r="Z32" i="55"/>
  <c r="Z31" i="55"/>
  <c r="H10" i="64"/>
  <c r="H11" i="64"/>
  <c r="H12" i="64"/>
  <c r="H13" i="64"/>
  <c r="H14" i="64"/>
  <c r="H15" i="64"/>
  <c r="H16" i="64"/>
  <c r="O13" i="45"/>
  <c r="O14" i="45"/>
  <c r="O15" i="45"/>
  <c r="O16" i="45"/>
  <c r="H13" i="45"/>
  <c r="H14" i="45"/>
  <c r="H15" i="45"/>
  <c r="H16" i="45"/>
  <c r="AR13" i="1"/>
  <c r="AR12" i="1"/>
  <c r="Z30" i="55"/>
  <c r="Z38" i="55"/>
  <c r="Z33" i="55"/>
  <c r="Z34" i="55"/>
  <c r="Z39" i="55"/>
  <c r="Z40" i="55"/>
  <c r="Z41" i="55"/>
  <c r="P57" i="55"/>
  <c r="Z42" i="55"/>
  <c r="Z24" i="55"/>
  <c r="Z22" i="55"/>
  <c r="Q11" i="62"/>
  <c r="R11" i="62"/>
  <c r="S11" i="62"/>
  <c r="Q12" i="62"/>
  <c r="R12" i="62"/>
  <c r="S12" i="62"/>
  <c r="Q13" i="62"/>
  <c r="R13" i="62"/>
  <c r="S13" i="62"/>
  <c r="Q14" i="62"/>
  <c r="R14" i="62"/>
  <c r="S14" i="62"/>
  <c r="Q15" i="62"/>
  <c r="R15" i="62"/>
  <c r="S15" i="62"/>
  <c r="Q16" i="62"/>
  <c r="R16" i="62"/>
  <c r="S16" i="62"/>
  <c r="Q17" i="62"/>
  <c r="R17" i="62"/>
  <c r="S17" i="62"/>
  <c r="H10" i="60"/>
  <c r="H11" i="60"/>
  <c r="H12" i="60"/>
  <c r="H13" i="60"/>
  <c r="H14" i="60"/>
  <c r="H15" i="60"/>
  <c r="H16" i="60"/>
  <c r="AS13" i="1"/>
  <c r="Z43" i="55"/>
  <c r="Z35" i="55"/>
  <c r="I20" i="71"/>
  <c r="J46" i="71"/>
  <c r="J20" i="71"/>
  <c r="K46" i="71"/>
  <c r="G20" i="71"/>
  <c r="H20" i="71"/>
  <c r="I46" i="71"/>
  <c r="N20" i="71"/>
  <c r="M20" i="71"/>
  <c r="E59" i="62"/>
  <c r="D59" i="62"/>
  <c r="U59" i="62"/>
  <c r="C59" i="62"/>
  <c r="R10" i="62"/>
  <c r="S10" i="62"/>
  <c r="Q10" i="62"/>
  <c r="S9" i="62"/>
  <c r="R9" i="62"/>
  <c r="Q9" i="62"/>
  <c r="S8" i="62"/>
  <c r="R8" i="62"/>
  <c r="Q8" i="62"/>
  <c r="M31" i="50"/>
  <c r="M30" i="50"/>
  <c r="M29" i="50"/>
  <c r="M28" i="50"/>
  <c r="M27" i="50"/>
  <c r="M26" i="50"/>
  <c r="M25" i="50"/>
  <c r="M24" i="50"/>
  <c r="M23" i="50"/>
  <c r="M22" i="50"/>
  <c r="M21" i="50"/>
  <c r="M20" i="50"/>
  <c r="M19" i="50"/>
  <c r="M18" i="50"/>
  <c r="M17" i="50"/>
  <c r="M16" i="50"/>
  <c r="M15" i="50"/>
  <c r="M14" i="50"/>
  <c r="M13" i="50"/>
  <c r="M12" i="50"/>
  <c r="M11" i="50"/>
  <c r="M10" i="50"/>
  <c r="M9" i="50"/>
  <c r="M8" i="50"/>
  <c r="G58" i="45"/>
  <c r="G57" i="45"/>
  <c r="G56" i="45"/>
  <c r="G55" i="45"/>
  <c r="G54" i="45"/>
  <c r="G53" i="45"/>
  <c r="G52" i="45"/>
  <c r="G51" i="45"/>
  <c r="G50" i="45"/>
  <c r="G49" i="45"/>
  <c r="G48" i="45"/>
  <c r="G47" i="45"/>
  <c r="G46" i="45"/>
  <c r="G45" i="45"/>
  <c r="G44" i="45"/>
  <c r="G43" i="45"/>
  <c r="G42" i="45"/>
  <c r="G41" i="45"/>
  <c r="G40" i="45"/>
  <c r="G39" i="45"/>
  <c r="G38" i="45"/>
  <c r="G37" i="45"/>
  <c r="G36" i="45"/>
  <c r="G35" i="45"/>
  <c r="G34" i="45"/>
  <c r="G33" i="45"/>
  <c r="G32" i="45"/>
  <c r="G31" i="45"/>
  <c r="G30" i="45"/>
  <c r="G29" i="45"/>
  <c r="G28" i="45"/>
  <c r="G27" i="45"/>
  <c r="G26" i="45"/>
  <c r="G25" i="45"/>
  <c r="G24" i="45"/>
  <c r="G23" i="45"/>
  <c r="G22" i="45"/>
  <c r="G21" i="45"/>
  <c r="G20" i="45"/>
  <c r="G19" i="45"/>
  <c r="G18" i="45"/>
  <c r="G17" i="45"/>
  <c r="G16" i="45"/>
  <c r="G15" i="45"/>
  <c r="G14" i="45"/>
  <c r="G13" i="45"/>
  <c r="H12" i="45"/>
  <c r="G12" i="45"/>
  <c r="H11" i="45"/>
  <c r="G11" i="45"/>
  <c r="H10" i="45"/>
  <c r="G10" i="45"/>
  <c r="H9" i="45"/>
  <c r="G9" i="45"/>
  <c r="H8" i="45"/>
  <c r="G8" i="45"/>
  <c r="H7" i="45"/>
  <c r="G7" i="45"/>
  <c r="H6" i="45"/>
  <c r="G6" i="45"/>
  <c r="N58" i="45"/>
  <c r="N57" i="45"/>
  <c r="N56" i="45"/>
  <c r="N55" i="45"/>
  <c r="N54" i="45"/>
  <c r="N53" i="45"/>
  <c r="N52" i="45"/>
  <c r="N51" i="45"/>
  <c r="N50" i="45"/>
  <c r="N49" i="45"/>
  <c r="N48" i="45"/>
  <c r="N47" i="45"/>
  <c r="N46" i="45"/>
  <c r="N45" i="45"/>
  <c r="N44" i="45"/>
  <c r="N43" i="45"/>
  <c r="N42" i="45"/>
  <c r="N41" i="45"/>
  <c r="N40"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O12" i="45"/>
  <c r="N12" i="45"/>
  <c r="O11" i="45"/>
  <c r="N11" i="45"/>
  <c r="O10" i="45"/>
  <c r="N10" i="45"/>
  <c r="O9" i="45"/>
  <c r="N9" i="45"/>
  <c r="O8" i="45"/>
  <c r="N8" i="45"/>
  <c r="O7" i="45"/>
  <c r="N7" i="45"/>
  <c r="O6" i="45"/>
  <c r="N6" i="45"/>
  <c r="J58" i="45"/>
  <c r="J57" i="45"/>
  <c r="J56" i="45"/>
  <c r="J55" i="45"/>
  <c r="J54" i="45"/>
  <c r="J53" i="45"/>
  <c r="J52" i="45"/>
  <c r="J51" i="45"/>
  <c r="J50" i="45"/>
  <c r="J49" i="45"/>
  <c r="J48" i="45"/>
  <c r="J47" i="45"/>
  <c r="J46" i="45"/>
  <c r="J45" i="45"/>
  <c r="J44" i="45"/>
  <c r="J43" i="45"/>
  <c r="J42" i="45"/>
  <c r="J41" i="45"/>
  <c r="J40" i="45"/>
  <c r="J39" i="45"/>
  <c r="J38" i="45"/>
  <c r="J37" i="45"/>
  <c r="J36" i="45"/>
  <c r="J35" i="45"/>
  <c r="J34" i="45"/>
  <c r="J33" i="45"/>
  <c r="J32" i="45"/>
  <c r="J31" i="45"/>
  <c r="J30" i="45"/>
  <c r="J29" i="45"/>
  <c r="J28" i="45"/>
  <c r="J27" i="45"/>
  <c r="J26" i="45"/>
  <c r="J25" i="45"/>
  <c r="J24" i="45"/>
  <c r="J23" i="45"/>
  <c r="J22" i="45"/>
  <c r="J21" i="45"/>
  <c r="J20" i="45"/>
  <c r="J19" i="45"/>
  <c r="J18" i="45"/>
  <c r="J17" i="45"/>
  <c r="J16" i="45"/>
  <c r="J15" i="45"/>
  <c r="J14" i="45"/>
  <c r="J13" i="45"/>
  <c r="J12" i="45"/>
  <c r="J11" i="45"/>
  <c r="J10" i="45"/>
  <c r="J9" i="45"/>
  <c r="J8" i="45"/>
  <c r="J7" i="45"/>
  <c r="J6" i="45"/>
  <c r="H7" i="64"/>
  <c r="H8" i="64"/>
  <c r="H9" i="64"/>
  <c r="H9" i="60"/>
  <c r="H8" i="60"/>
  <c r="H7" i="60"/>
  <c r="O10" i="67"/>
  <c r="O9" i="67"/>
  <c r="O8" i="67"/>
  <c r="O7" i="67"/>
  <c r="L10" i="67"/>
  <c r="L9" i="67"/>
  <c r="L8" i="67"/>
  <c r="L7" i="67"/>
  <c r="D59" i="67"/>
  <c r="C59" i="67"/>
  <c r="H36" i="69"/>
  <c r="G36" i="69"/>
  <c r="F36" i="69"/>
  <c r="E36" i="69"/>
  <c r="D36" i="69"/>
  <c r="C36" i="69"/>
  <c r="H20" i="69"/>
  <c r="G20" i="69"/>
  <c r="F20" i="69"/>
  <c r="E20" i="69"/>
  <c r="D20" i="69"/>
  <c r="C20" i="69"/>
  <c r="Y41" i="55"/>
  <c r="Y42" i="55"/>
  <c r="Y40" i="55"/>
  <c r="Y39" i="55"/>
  <c r="Y34" i="55"/>
  <c r="Y33" i="55"/>
  <c r="Y32" i="55"/>
  <c r="Y31" i="55"/>
  <c r="Y22" i="55"/>
  <c r="X31" i="55"/>
  <c r="Y24" i="55"/>
  <c r="Y35" i="55"/>
  <c r="J19" i="71"/>
  <c r="K45" i="71"/>
  <c r="I19" i="71"/>
  <c r="J45" i="71"/>
  <c r="H19" i="71"/>
  <c r="G19" i="71"/>
  <c r="I45" i="71"/>
  <c r="N19" i="71"/>
  <c r="M19" i="71"/>
  <c r="Y30" i="55"/>
  <c r="Y38" i="55"/>
  <c r="Y43" i="55"/>
  <c r="X30" i="55"/>
  <c r="X38" i="55"/>
  <c r="X32" i="55"/>
  <c r="X33" i="55"/>
  <c r="X34" i="55"/>
  <c r="X39" i="55"/>
  <c r="X40" i="55"/>
  <c r="X41" i="55"/>
  <c r="X42" i="55"/>
  <c r="X24" i="55"/>
  <c r="X22" i="55"/>
  <c r="X43" i="55"/>
  <c r="X35" i="55"/>
  <c r="I18" i="71"/>
  <c r="J44" i="71"/>
  <c r="J18" i="71"/>
  <c r="K44" i="71"/>
  <c r="R19" i="69"/>
  <c r="B20" i="55"/>
  <c r="B19" i="55"/>
  <c r="B18" i="55"/>
  <c r="B17" i="55"/>
  <c r="B16" i="55"/>
  <c r="D23" i="69"/>
  <c r="E23" i="69"/>
  <c r="F23" i="69"/>
  <c r="G23" i="69"/>
  <c r="H23" i="69"/>
  <c r="C23" i="69"/>
  <c r="J8" i="71"/>
  <c r="K34" i="71"/>
  <c r="J10" i="71"/>
  <c r="K36" i="71"/>
  <c r="J12" i="71"/>
  <c r="K38" i="71"/>
  <c r="J14" i="71"/>
  <c r="K40" i="71"/>
  <c r="I7" i="71"/>
  <c r="J33" i="71"/>
  <c r="J7" i="71"/>
  <c r="K33" i="71"/>
  <c r="I8" i="71"/>
  <c r="J34" i="71"/>
  <c r="I9" i="71"/>
  <c r="J35" i="71"/>
  <c r="J9" i="71"/>
  <c r="K35" i="71"/>
  <c r="I10" i="71"/>
  <c r="J36" i="71"/>
  <c r="I11" i="71"/>
  <c r="J37" i="71"/>
  <c r="J11" i="71"/>
  <c r="K37" i="71"/>
  <c r="I12" i="71"/>
  <c r="J38" i="71"/>
  <c r="I13" i="71"/>
  <c r="J39" i="71"/>
  <c r="J13" i="71"/>
  <c r="K39" i="71"/>
  <c r="I14" i="71"/>
  <c r="J40" i="71"/>
  <c r="I15" i="71"/>
  <c r="J41" i="71"/>
  <c r="J15" i="71"/>
  <c r="K41" i="71"/>
  <c r="I16" i="71"/>
  <c r="J42" i="71"/>
  <c r="J16" i="71"/>
  <c r="K42" i="71"/>
  <c r="I17" i="71"/>
  <c r="J43" i="71"/>
  <c r="J17" i="71"/>
  <c r="K43" i="71"/>
  <c r="R8" i="69"/>
  <c r="S8" i="69"/>
  <c r="R9" i="69"/>
  <c r="S9" i="69"/>
  <c r="R10" i="69"/>
  <c r="S10" i="69"/>
  <c r="R11" i="69"/>
  <c r="S11" i="69"/>
  <c r="R12" i="69"/>
  <c r="S12" i="69"/>
  <c r="R13" i="69"/>
  <c r="S13" i="69"/>
  <c r="R14" i="69"/>
  <c r="S14" i="69"/>
  <c r="R15" i="69"/>
  <c r="S15" i="69"/>
  <c r="R16" i="69"/>
  <c r="S16" i="69"/>
  <c r="R17" i="69"/>
  <c r="S17" i="69"/>
  <c r="R18" i="69"/>
  <c r="S18" i="69"/>
  <c r="C22" i="69"/>
  <c r="D22" i="69"/>
  <c r="E22" i="69"/>
  <c r="F22" i="69"/>
  <c r="G22" i="69"/>
  <c r="H22" i="69"/>
  <c r="K8" i="67"/>
  <c r="N8" i="67"/>
  <c r="K9" i="67"/>
  <c r="N9" i="67"/>
  <c r="K10" i="67"/>
  <c r="N10" i="67"/>
  <c r="K11" i="67"/>
  <c r="N11" i="67"/>
  <c r="K12" i="67"/>
  <c r="N12" i="67"/>
  <c r="K13" i="67"/>
  <c r="N13" i="67"/>
  <c r="K14" i="67"/>
  <c r="N14" i="67"/>
  <c r="K15" i="67"/>
  <c r="N15" i="67"/>
  <c r="K16" i="67"/>
  <c r="N16" i="67"/>
  <c r="K17" i="67"/>
  <c r="N17" i="67"/>
  <c r="K18" i="67"/>
  <c r="N18" i="67"/>
  <c r="K19" i="67"/>
  <c r="N19" i="67"/>
  <c r="K20" i="67"/>
  <c r="N20" i="67"/>
  <c r="K21" i="67"/>
  <c r="N21" i="67"/>
  <c r="K22" i="67"/>
  <c r="N22" i="67"/>
  <c r="K23" i="67"/>
  <c r="N23" i="67"/>
  <c r="K24" i="67"/>
  <c r="N24" i="67"/>
  <c r="K25" i="67"/>
  <c r="N25" i="67"/>
  <c r="K26" i="67"/>
  <c r="N26" i="67"/>
  <c r="K27" i="67"/>
  <c r="N27" i="67"/>
  <c r="K28" i="67"/>
  <c r="N28" i="67"/>
  <c r="K29" i="67"/>
  <c r="N29" i="67"/>
  <c r="K30" i="67"/>
  <c r="N30" i="67"/>
  <c r="K31" i="67"/>
  <c r="N31" i="67"/>
  <c r="K32" i="67"/>
  <c r="N32" i="67"/>
  <c r="K33" i="67"/>
  <c r="N33" i="67"/>
  <c r="K34" i="67"/>
  <c r="N34" i="67"/>
  <c r="K35" i="67"/>
  <c r="N35" i="67"/>
  <c r="K36" i="67"/>
  <c r="N36" i="67"/>
  <c r="K37" i="67"/>
  <c r="N37" i="67"/>
  <c r="K38" i="67"/>
  <c r="N38" i="67"/>
  <c r="K39" i="67"/>
  <c r="N39" i="67"/>
  <c r="K40" i="67"/>
  <c r="N40" i="67"/>
  <c r="K41" i="67"/>
  <c r="N41" i="67"/>
  <c r="K42" i="67"/>
  <c r="N42" i="67"/>
  <c r="K43" i="67"/>
  <c r="N43" i="67"/>
  <c r="K44" i="67"/>
  <c r="N44" i="67"/>
  <c r="K45" i="67"/>
  <c r="N45" i="67"/>
  <c r="K46" i="67"/>
  <c r="N46" i="67"/>
  <c r="K47" i="67"/>
  <c r="N47" i="67"/>
  <c r="K48" i="67"/>
  <c r="N48" i="67"/>
  <c r="K49" i="67"/>
  <c r="N49" i="67"/>
  <c r="K50" i="67"/>
  <c r="N50" i="67"/>
  <c r="K51" i="67"/>
  <c r="N51" i="67"/>
  <c r="K52" i="67"/>
  <c r="N52" i="67"/>
  <c r="K53" i="67"/>
  <c r="N53" i="67"/>
  <c r="K54" i="67"/>
  <c r="N54" i="67"/>
  <c r="K55" i="67"/>
  <c r="N55" i="67"/>
  <c r="K56" i="67"/>
  <c r="N56" i="67"/>
  <c r="K57" i="67"/>
  <c r="N57" i="67"/>
  <c r="K58" i="67"/>
  <c r="N58" i="67"/>
  <c r="K7" i="67"/>
  <c r="N7" i="67"/>
  <c r="G6" i="64"/>
  <c r="G7" i="64"/>
  <c r="G8" i="64"/>
  <c r="G9" i="64"/>
  <c r="G10" i="64"/>
  <c r="G11" i="64"/>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41" i="64"/>
  <c r="G42" i="64"/>
  <c r="G43" i="64"/>
  <c r="G44" i="64"/>
  <c r="G45" i="64"/>
  <c r="G46" i="64"/>
  <c r="G47" i="64"/>
  <c r="G48" i="64"/>
  <c r="G49" i="64"/>
  <c r="G50" i="64"/>
  <c r="G51" i="64"/>
  <c r="G52" i="64"/>
  <c r="G53" i="64"/>
  <c r="G54" i="64"/>
  <c r="G55" i="64"/>
  <c r="G56" i="64"/>
  <c r="N7" i="62"/>
  <c r="O7" i="62"/>
  <c r="P7" i="62"/>
  <c r="N8" i="62"/>
  <c r="O8" i="62"/>
  <c r="P8" i="62"/>
  <c r="N9" i="62"/>
  <c r="O9" i="62"/>
  <c r="P9" i="62"/>
  <c r="N10" i="62"/>
  <c r="O10" i="62"/>
  <c r="P10" i="62"/>
  <c r="N11" i="62"/>
  <c r="O11" i="62"/>
  <c r="P11" i="62"/>
  <c r="N12" i="62"/>
  <c r="O12" i="62"/>
  <c r="P12" i="62"/>
  <c r="N13" i="62"/>
  <c r="O13" i="62"/>
  <c r="P13" i="62"/>
  <c r="N14" i="62"/>
  <c r="O14" i="62"/>
  <c r="P14" i="62"/>
  <c r="N15" i="62"/>
  <c r="O15" i="62"/>
  <c r="P15" i="62"/>
  <c r="N16" i="62"/>
  <c r="O16" i="62"/>
  <c r="P16" i="62"/>
  <c r="N17" i="62"/>
  <c r="O17" i="62"/>
  <c r="P17" i="62"/>
  <c r="N18" i="62"/>
  <c r="O18" i="62"/>
  <c r="P18" i="62"/>
  <c r="N19" i="62"/>
  <c r="O19" i="62"/>
  <c r="P19" i="62"/>
  <c r="N20" i="62"/>
  <c r="O20" i="62"/>
  <c r="P20" i="62"/>
  <c r="N21" i="62"/>
  <c r="O21" i="62"/>
  <c r="P21" i="62"/>
  <c r="N22" i="62"/>
  <c r="O22" i="62"/>
  <c r="P22" i="62"/>
  <c r="N23" i="62"/>
  <c r="O23" i="62"/>
  <c r="P23" i="62"/>
  <c r="N24" i="62"/>
  <c r="O24" i="62"/>
  <c r="P24" i="62"/>
  <c r="N25" i="62"/>
  <c r="O25" i="62"/>
  <c r="P25" i="62"/>
  <c r="N26" i="62"/>
  <c r="O26" i="62"/>
  <c r="P26" i="62"/>
  <c r="N27" i="62"/>
  <c r="O27" i="62"/>
  <c r="P27" i="62"/>
  <c r="N28" i="62"/>
  <c r="O28" i="62"/>
  <c r="P28" i="62"/>
  <c r="N29" i="62"/>
  <c r="O29" i="62"/>
  <c r="P29" i="62"/>
  <c r="N30" i="62"/>
  <c r="O30" i="62"/>
  <c r="P30" i="62"/>
  <c r="N31" i="62"/>
  <c r="O31" i="62"/>
  <c r="P31" i="62"/>
  <c r="N32" i="62"/>
  <c r="O32" i="62"/>
  <c r="P32" i="62"/>
  <c r="N33" i="62"/>
  <c r="O33" i="62"/>
  <c r="P33" i="62"/>
  <c r="N34" i="62"/>
  <c r="O34" i="62"/>
  <c r="P34" i="62"/>
  <c r="N35" i="62"/>
  <c r="O35" i="62"/>
  <c r="P35" i="62"/>
  <c r="N36" i="62"/>
  <c r="O36" i="62"/>
  <c r="P36" i="62"/>
  <c r="N37" i="62"/>
  <c r="O37" i="62"/>
  <c r="P37" i="62"/>
  <c r="N38" i="62"/>
  <c r="O38" i="62"/>
  <c r="P38" i="62"/>
  <c r="N39" i="62"/>
  <c r="O39" i="62"/>
  <c r="P39" i="62"/>
  <c r="N40" i="62"/>
  <c r="O40" i="62"/>
  <c r="P40" i="62"/>
  <c r="N41" i="62"/>
  <c r="O41" i="62"/>
  <c r="P41" i="62"/>
  <c r="N42" i="62"/>
  <c r="O42" i="62"/>
  <c r="P42" i="62"/>
  <c r="N43" i="62"/>
  <c r="O43" i="62"/>
  <c r="P43" i="62"/>
  <c r="N44" i="62"/>
  <c r="O44" i="62"/>
  <c r="P44" i="62"/>
  <c r="N45" i="62"/>
  <c r="O45" i="62"/>
  <c r="P45" i="62"/>
  <c r="N46" i="62"/>
  <c r="O46" i="62"/>
  <c r="P46" i="62"/>
  <c r="N47" i="62"/>
  <c r="O47" i="62"/>
  <c r="P47" i="62"/>
  <c r="N48" i="62"/>
  <c r="O48" i="62"/>
  <c r="P48" i="62"/>
  <c r="N49" i="62"/>
  <c r="O49" i="62"/>
  <c r="P49" i="62"/>
  <c r="N50" i="62"/>
  <c r="O50" i="62"/>
  <c r="P50" i="62"/>
  <c r="N51" i="62"/>
  <c r="O51" i="62"/>
  <c r="P51" i="62"/>
  <c r="N52" i="62"/>
  <c r="O52" i="62"/>
  <c r="P52" i="62"/>
  <c r="N53" i="62"/>
  <c r="O53" i="62"/>
  <c r="P53" i="62"/>
  <c r="N54" i="62"/>
  <c r="O54" i="62"/>
  <c r="P54" i="62"/>
  <c r="N55" i="62"/>
  <c r="O55" i="62"/>
  <c r="P55" i="62"/>
  <c r="N56" i="62"/>
  <c r="O56" i="62"/>
  <c r="P56" i="62"/>
  <c r="N57" i="62"/>
  <c r="N58" i="62"/>
  <c r="N59" i="62" s="1"/>
  <c r="Q7" i="62" s="1"/>
  <c r="O57" i="62"/>
  <c r="O58" i="62"/>
  <c r="O59" i="62" s="1"/>
  <c r="R7" i="62" s="1"/>
  <c r="P57" i="62"/>
  <c r="P58" i="62"/>
  <c r="P59" i="62" s="1"/>
  <c r="S7" i="62" s="1"/>
  <c r="G6" i="60"/>
  <c r="G7" i="60"/>
  <c r="G8" i="60"/>
  <c r="G9" i="60"/>
  <c r="G10" i="60"/>
  <c r="G11" i="60"/>
  <c r="G12" i="60"/>
  <c r="G13" i="60"/>
  <c r="G14" i="60"/>
  <c r="G15" i="60"/>
  <c r="G16" i="60"/>
  <c r="G17" i="60"/>
  <c r="G18" i="60"/>
  <c r="G19" i="60"/>
  <c r="G20" i="60"/>
  <c r="G21" i="60"/>
  <c r="G22" i="60"/>
  <c r="G23" i="60"/>
  <c r="G24" i="60"/>
  <c r="G25" i="60"/>
  <c r="G26" i="60"/>
  <c r="G27" i="60"/>
  <c r="G28" i="60"/>
  <c r="G29" i="60"/>
  <c r="G30" i="60"/>
  <c r="G31" i="60"/>
  <c r="G32" i="60"/>
  <c r="G33" i="60"/>
  <c r="G34" i="60"/>
  <c r="G35" i="60"/>
  <c r="G36" i="60"/>
  <c r="G37" i="60"/>
  <c r="G38" i="60"/>
  <c r="G39" i="60"/>
  <c r="G40" i="60"/>
  <c r="G41" i="60"/>
  <c r="G42" i="60"/>
  <c r="G43" i="60"/>
  <c r="G44" i="60"/>
  <c r="G45" i="60"/>
  <c r="G46" i="60"/>
  <c r="G47" i="60"/>
  <c r="G48" i="60"/>
  <c r="G49" i="60"/>
  <c r="G50" i="60"/>
  <c r="G51" i="60"/>
  <c r="G52" i="60"/>
  <c r="G53" i="60"/>
  <c r="G54" i="60"/>
  <c r="G55" i="60"/>
  <c r="G56" i="60"/>
  <c r="C22" i="55"/>
  <c r="D22" i="55"/>
  <c r="E22" i="55"/>
  <c r="F22" i="55"/>
  <c r="G22" i="55"/>
  <c r="H22" i="55"/>
  <c r="I22" i="55"/>
  <c r="J22" i="55"/>
  <c r="K22" i="55"/>
  <c r="L22" i="55"/>
  <c r="M22" i="55"/>
  <c r="X23" i="55"/>
  <c r="N22" i="55"/>
  <c r="O22" i="55"/>
  <c r="P22" i="55"/>
  <c r="AA23" i="55"/>
  <c r="Q22" i="55"/>
  <c r="AB23" i="55"/>
  <c r="R22" i="55"/>
  <c r="S22" i="55"/>
  <c r="AD23" i="55"/>
  <c r="T22" i="55"/>
  <c r="AE23" i="55"/>
  <c r="U22" i="55"/>
  <c r="AF23" i="55"/>
  <c r="V22" i="55"/>
  <c r="V23" i="55"/>
  <c r="W22" i="55"/>
  <c r="S23" i="55"/>
  <c r="C24" i="55"/>
  <c r="D24" i="55"/>
  <c r="E24" i="55"/>
  <c r="F24" i="55"/>
  <c r="G24" i="55"/>
  <c r="H24" i="55"/>
  <c r="I24" i="55"/>
  <c r="J24" i="55"/>
  <c r="K24" i="55"/>
  <c r="L24" i="55"/>
  <c r="M24" i="55"/>
  <c r="X25" i="55"/>
  <c r="N24" i="55"/>
  <c r="Y25" i="55"/>
  <c r="O24" i="55"/>
  <c r="Z25" i="55"/>
  <c r="P24" i="55"/>
  <c r="AA25" i="55"/>
  <c r="Q24" i="55"/>
  <c r="AB25" i="55"/>
  <c r="R24" i="55"/>
  <c r="AC25" i="55"/>
  <c r="S24" i="55"/>
  <c r="AD25" i="55"/>
  <c r="T24" i="55"/>
  <c r="AE25" i="55"/>
  <c r="U24" i="55"/>
  <c r="AF25" i="55"/>
  <c r="V24" i="55"/>
  <c r="W24" i="55"/>
  <c r="C30" i="55"/>
  <c r="D30" i="55"/>
  <c r="E30" i="55"/>
  <c r="F30" i="55"/>
  <c r="G30" i="55"/>
  <c r="H30" i="55"/>
  <c r="I30" i="55"/>
  <c r="J30" i="55"/>
  <c r="K30" i="55"/>
  <c r="L30" i="55"/>
  <c r="M30" i="55"/>
  <c r="N30" i="55"/>
  <c r="O30" i="55"/>
  <c r="P30" i="55"/>
  <c r="Q30" i="55"/>
  <c r="R30" i="55"/>
  <c r="S30" i="55"/>
  <c r="T30" i="55"/>
  <c r="T38" i="55"/>
  <c r="U30" i="55"/>
  <c r="V30" i="55"/>
  <c r="V38" i="55"/>
  <c r="W30" i="55"/>
  <c r="W38" i="55"/>
  <c r="C31" i="55"/>
  <c r="D31" i="55"/>
  <c r="E31" i="55"/>
  <c r="Q49" i="55"/>
  <c r="F31" i="55"/>
  <c r="R49" i="55"/>
  <c r="G31" i="55"/>
  <c r="S49" i="55"/>
  <c r="H31" i="55"/>
  <c r="T49" i="55"/>
  <c r="I31" i="55"/>
  <c r="U49" i="55"/>
  <c r="J31" i="55"/>
  <c r="V49" i="55"/>
  <c r="K31" i="55"/>
  <c r="L31" i="55"/>
  <c r="M31" i="55"/>
  <c r="N49" i="55"/>
  <c r="N31" i="55"/>
  <c r="O49" i="55"/>
  <c r="O31" i="55"/>
  <c r="P49" i="55"/>
  <c r="P31" i="55"/>
  <c r="Q31" i="55"/>
  <c r="R31" i="55"/>
  <c r="S31" i="55"/>
  <c r="T31" i="55"/>
  <c r="U31" i="55"/>
  <c r="V31" i="55"/>
  <c r="W31" i="55"/>
  <c r="C32" i="55"/>
  <c r="D32" i="55"/>
  <c r="E32" i="55"/>
  <c r="Q50" i="55"/>
  <c r="F32" i="55"/>
  <c r="R50" i="55"/>
  <c r="G32" i="55"/>
  <c r="S50" i="55"/>
  <c r="H32" i="55"/>
  <c r="T50" i="55"/>
  <c r="I32" i="55"/>
  <c r="U50" i="55"/>
  <c r="J32" i="55"/>
  <c r="V50" i="55"/>
  <c r="K32" i="55"/>
  <c r="L32" i="55"/>
  <c r="M32" i="55"/>
  <c r="N50" i="55"/>
  <c r="N32" i="55"/>
  <c r="O50" i="55"/>
  <c r="O32" i="55"/>
  <c r="P50" i="55"/>
  <c r="P32" i="55"/>
  <c r="Q32" i="55"/>
  <c r="R32" i="55"/>
  <c r="S32" i="55"/>
  <c r="T32" i="55"/>
  <c r="U32" i="55"/>
  <c r="V32" i="55"/>
  <c r="W32" i="55"/>
  <c r="C33" i="55"/>
  <c r="D33" i="55"/>
  <c r="E33" i="55"/>
  <c r="Q51" i="55"/>
  <c r="F33" i="55"/>
  <c r="R51" i="55"/>
  <c r="G33" i="55"/>
  <c r="S51" i="55"/>
  <c r="H33" i="55"/>
  <c r="T51" i="55"/>
  <c r="I33" i="55"/>
  <c r="U51" i="55"/>
  <c r="J33" i="55"/>
  <c r="V51" i="55"/>
  <c r="K33" i="55"/>
  <c r="L33" i="55"/>
  <c r="M33" i="55"/>
  <c r="N51" i="55"/>
  <c r="N33" i="55"/>
  <c r="O51" i="55"/>
  <c r="O33" i="55"/>
  <c r="P51" i="55"/>
  <c r="P33" i="55"/>
  <c r="Q33" i="55"/>
  <c r="R33" i="55"/>
  <c r="S33" i="55"/>
  <c r="T33" i="55"/>
  <c r="U33" i="55"/>
  <c r="V33" i="55"/>
  <c r="W33" i="55"/>
  <c r="C34" i="55"/>
  <c r="D34" i="55"/>
  <c r="E34" i="55"/>
  <c r="Q52" i="55"/>
  <c r="F34" i="55"/>
  <c r="R52" i="55"/>
  <c r="G34" i="55"/>
  <c r="S52" i="55"/>
  <c r="H34" i="55"/>
  <c r="T52" i="55"/>
  <c r="I34" i="55"/>
  <c r="U52" i="55"/>
  <c r="J34" i="55"/>
  <c r="V52" i="55"/>
  <c r="K34" i="55"/>
  <c r="L34" i="55"/>
  <c r="M34" i="55"/>
  <c r="N52" i="55"/>
  <c r="N34" i="55"/>
  <c r="O52" i="55"/>
  <c r="O34" i="55"/>
  <c r="P52" i="55"/>
  <c r="P34" i="55"/>
  <c r="Q34" i="55"/>
  <c r="R34" i="55"/>
  <c r="S34" i="55"/>
  <c r="T34" i="55"/>
  <c r="U34" i="55"/>
  <c r="V34" i="55"/>
  <c r="W34" i="55"/>
  <c r="C38" i="55"/>
  <c r="D38" i="55"/>
  <c r="E38" i="55"/>
  <c r="F38" i="55"/>
  <c r="G38" i="55"/>
  <c r="H38" i="55"/>
  <c r="I38" i="55"/>
  <c r="J38" i="55"/>
  <c r="K38" i="55"/>
  <c r="L38" i="55"/>
  <c r="M38" i="55"/>
  <c r="N38" i="55"/>
  <c r="O38" i="55"/>
  <c r="P38" i="55"/>
  <c r="Q38" i="55"/>
  <c r="R38" i="55"/>
  <c r="S38" i="55"/>
  <c r="U38" i="55"/>
  <c r="C39" i="55"/>
  <c r="D39" i="55"/>
  <c r="E39" i="55"/>
  <c r="Q55" i="55"/>
  <c r="F39" i="55"/>
  <c r="R55" i="55"/>
  <c r="G39" i="55"/>
  <c r="S55" i="55"/>
  <c r="H39" i="55"/>
  <c r="T55" i="55"/>
  <c r="I39" i="55"/>
  <c r="U55" i="55"/>
  <c r="J39" i="55"/>
  <c r="V55" i="55"/>
  <c r="K39" i="55"/>
  <c r="L39" i="55"/>
  <c r="M39" i="55"/>
  <c r="N55" i="55"/>
  <c r="N39" i="55"/>
  <c r="O55" i="55"/>
  <c r="O39" i="55"/>
  <c r="P55" i="55"/>
  <c r="P39" i="55"/>
  <c r="Q39" i="55"/>
  <c r="R39" i="55"/>
  <c r="S39" i="55"/>
  <c r="T39" i="55"/>
  <c r="U39" i="55"/>
  <c r="V39" i="55"/>
  <c r="W39" i="55"/>
  <c r="C40" i="55"/>
  <c r="D40" i="55"/>
  <c r="E40" i="55"/>
  <c r="Q56" i="55"/>
  <c r="F40" i="55"/>
  <c r="R56" i="55"/>
  <c r="G40" i="55"/>
  <c r="S56" i="55"/>
  <c r="H40" i="55"/>
  <c r="T56" i="55"/>
  <c r="I40" i="55"/>
  <c r="U56" i="55"/>
  <c r="J40" i="55"/>
  <c r="V56" i="55"/>
  <c r="K40" i="55"/>
  <c r="L40" i="55"/>
  <c r="M40" i="55"/>
  <c r="N56" i="55"/>
  <c r="N40" i="55"/>
  <c r="O56" i="55"/>
  <c r="O40" i="55"/>
  <c r="P56" i="55"/>
  <c r="P40" i="55"/>
  <c r="Q40" i="55"/>
  <c r="R40" i="55"/>
  <c r="S40" i="55"/>
  <c r="T40" i="55"/>
  <c r="U40" i="55"/>
  <c r="V40" i="55"/>
  <c r="W40" i="55"/>
  <c r="C41" i="55"/>
  <c r="D41" i="55"/>
  <c r="E41" i="55"/>
  <c r="Q57" i="55"/>
  <c r="F41" i="55"/>
  <c r="R57" i="55"/>
  <c r="G41" i="55"/>
  <c r="S57" i="55"/>
  <c r="H41" i="55"/>
  <c r="T57" i="55"/>
  <c r="I41" i="55"/>
  <c r="U57" i="55"/>
  <c r="J41" i="55"/>
  <c r="V57" i="55"/>
  <c r="K41" i="55"/>
  <c r="L41" i="55"/>
  <c r="M41" i="55"/>
  <c r="N57" i="55"/>
  <c r="N41" i="55"/>
  <c r="O57" i="55"/>
  <c r="P41" i="55"/>
  <c r="Q41" i="55"/>
  <c r="R41" i="55"/>
  <c r="S41" i="55"/>
  <c r="T41" i="55"/>
  <c r="U41" i="55"/>
  <c r="V41" i="55"/>
  <c r="W41" i="55"/>
  <c r="C42" i="55"/>
  <c r="D42" i="55"/>
  <c r="E42" i="55"/>
  <c r="Q58" i="55"/>
  <c r="F42" i="55"/>
  <c r="R58" i="55"/>
  <c r="G42" i="55"/>
  <c r="S58" i="55"/>
  <c r="H42" i="55"/>
  <c r="T58" i="55"/>
  <c r="I42" i="55"/>
  <c r="U58" i="55"/>
  <c r="J42" i="55"/>
  <c r="V58" i="55"/>
  <c r="K42" i="55"/>
  <c r="L42" i="55"/>
  <c r="M42" i="55"/>
  <c r="N58" i="55"/>
  <c r="N42" i="55"/>
  <c r="O58" i="55"/>
  <c r="O42" i="55"/>
  <c r="P58" i="55"/>
  <c r="P42" i="55"/>
  <c r="Q42" i="55"/>
  <c r="R42" i="55"/>
  <c r="S42" i="55"/>
  <c r="T42" i="55"/>
  <c r="U42" i="55"/>
  <c r="V42" i="55"/>
  <c r="W42" i="55"/>
  <c r="R23" i="55"/>
  <c r="AC23" i="55"/>
  <c r="P23" i="55"/>
  <c r="U23" i="55"/>
  <c r="Q23" i="55"/>
  <c r="M56" i="55"/>
  <c r="O23" i="55"/>
  <c r="Z23" i="55"/>
  <c r="J57" i="55"/>
  <c r="F57" i="55"/>
  <c r="G56" i="55"/>
  <c r="L55" i="55"/>
  <c r="H55" i="55"/>
  <c r="H51" i="55"/>
  <c r="E50" i="55"/>
  <c r="F49" i="55"/>
  <c r="M58" i="55"/>
  <c r="K50" i="55"/>
  <c r="W23" i="55"/>
  <c r="D55" i="55"/>
  <c r="J56" i="55"/>
  <c r="F56" i="55"/>
  <c r="K55" i="55"/>
  <c r="Q43" i="55"/>
  <c r="I43" i="55"/>
  <c r="U59" i="55"/>
  <c r="E43" i="55"/>
  <c r="Q59" i="55"/>
  <c r="M49" i="55"/>
  <c r="I49" i="55"/>
  <c r="E49" i="55"/>
  <c r="U25" i="55"/>
  <c r="Q25" i="55"/>
  <c r="N23" i="55"/>
  <c r="Y23" i="55"/>
  <c r="E58" i="55"/>
  <c r="I58" i="55"/>
  <c r="H56" i="55"/>
  <c r="K52" i="55"/>
  <c r="G52" i="55"/>
  <c r="K57" i="55"/>
  <c r="J49" i="55"/>
  <c r="M55" i="55"/>
  <c r="L52" i="55"/>
  <c r="J58" i="55"/>
  <c r="L51" i="55"/>
  <c r="D51" i="55"/>
  <c r="M50" i="55"/>
  <c r="I50" i="55"/>
  <c r="V25" i="55"/>
  <c r="G50" i="55"/>
  <c r="F58" i="55"/>
  <c r="G57" i="55"/>
  <c r="E55" i="55"/>
  <c r="H52" i="55"/>
  <c r="D52" i="55"/>
  <c r="W35" i="55"/>
  <c r="O35" i="55"/>
  <c r="P53" i="55"/>
  <c r="G35" i="55"/>
  <c r="S53" i="55"/>
  <c r="F50" i="55"/>
  <c r="G49" i="55"/>
  <c r="R25" i="55"/>
  <c r="M43" i="55"/>
  <c r="N59" i="55"/>
  <c r="I56" i="55"/>
  <c r="E56" i="55"/>
  <c r="L56" i="55"/>
  <c r="D56" i="55"/>
  <c r="I55" i="55"/>
  <c r="T25" i="55"/>
  <c r="P25" i="55"/>
  <c r="T23" i="55"/>
  <c r="K56" i="55"/>
  <c r="N25" i="55"/>
  <c r="S35" i="55"/>
  <c r="K35" i="55"/>
  <c r="C35" i="55"/>
  <c r="M51" i="55"/>
  <c r="I51" i="55"/>
  <c r="E51" i="55"/>
  <c r="J50" i="55"/>
  <c r="K49" i="55"/>
  <c r="G55" i="55"/>
  <c r="U43" i="55"/>
  <c r="W25" i="55"/>
  <c r="S25" i="55"/>
  <c r="O25" i="55"/>
  <c r="V43" i="55"/>
  <c r="R43" i="55"/>
  <c r="N43" i="55"/>
  <c r="O59" i="55"/>
  <c r="J43" i="55"/>
  <c r="V59" i="55"/>
  <c r="F43" i="55"/>
  <c r="R59" i="55"/>
  <c r="W43" i="55"/>
  <c r="S43" i="55"/>
  <c r="O43" i="55"/>
  <c r="P59" i="55"/>
  <c r="L57" i="55"/>
  <c r="H57" i="55"/>
  <c r="D57" i="55"/>
  <c r="L43" i="55"/>
  <c r="H43" i="55"/>
  <c r="T59" i="55"/>
  <c r="D43" i="55"/>
  <c r="J55" i="55"/>
  <c r="F55" i="55"/>
  <c r="T35" i="55"/>
  <c r="P35" i="55"/>
  <c r="L35" i="55"/>
  <c r="M53" i="55"/>
  <c r="H35" i="55"/>
  <c r="D35" i="55"/>
  <c r="U35" i="55"/>
  <c r="Q35" i="55"/>
  <c r="M35" i="55"/>
  <c r="N53" i="55"/>
  <c r="J51" i="55"/>
  <c r="F51" i="55"/>
  <c r="L50" i="55"/>
  <c r="H50" i="55"/>
  <c r="D50" i="55"/>
  <c r="J35" i="55"/>
  <c r="V53" i="55"/>
  <c r="F35" i="55"/>
  <c r="R53" i="55"/>
  <c r="L49" i="55"/>
  <c r="H49" i="55"/>
  <c r="D49" i="55"/>
  <c r="L58" i="55"/>
  <c r="H58" i="55"/>
  <c r="D58" i="55"/>
  <c r="J52" i="55"/>
  <c r="F52" i="55"/>
  <c r="T43" i="55"/>
  <c r="P43" i="55"/>
  <c r="V35" i="55"/>
  <c r="R35" i="55"/>
  <c r="N35" i="55"/>
  <c r="O53" i="55"/>
  <c r="K58" i="55"/>
  <c r="G58" i="55"/>
  <c r="M57" i="55"/>
  <c r="I57" i="55"/>
  <c r="E57" i="55"/>
  <c r="M52" i="55"/>
  <c r="I52" i="55"/>
  <c r="E52" i="55"/>
  <c r="K51" i="55"/>
  <c r="G51" i="55"/>
  <c r="K43" i="55"/>
  <c r="G43" i="55"/>
  <c r="S59" i="55"/>
  <c r="C43" i="55"/>
  <c r="I35" i="55"/>
  <c r="U53" i="55"/>
  <c r="E35" i="55"/>
  <c r="Q53" i="55"/>
  <c r="W21" i="50"/>
  <c r="W22" i="50"/>
  <c r="W23" i="50"/>
  <c r="W24" i="50"/>
  <c r="W25" i="50"/>
  <c r="W26" i="50"/>
  <c r="W27" i="50"/>
  <c r="W28" i="50"/>
  <c r="W29" i="50"/>
  <c r="W30" i="50"/>
  <c r="W31" i="50"/>
  <c r="V21" i="50"/>
  <c r="V22" i="50"/>
  <c r="V23" i="50"/>
  <c r="V24" i="50"/>
  <c r="V25" i="50"/>
  <c r="V26" i="50"/>
  <c r="V27" i="50"/>
  <c r="V28" i="50"/>
  <c r="V29" i="50"/>
  <c r="V30" i="50"/>
  <c r="V31" i="50"/>
  <c r="I53" i="55"/>
  <c r="T53" i="55"/>
  <c r="F59" i="55"/>
  <c r="J59" i="55"/>
  <c r="H53" i="55"/>
  <c r="L59" i="55"/>
  <c r="J53" i="55"/>
  <c r="L53" i="55"/>
  <c r="G59" i="55"/>
  <c r="K59" i="55"/>
  <c r="H59" i="55"/>
  <c r="D53" i="55"/>
  <c r="E59" i="55"/>
  <c r="F53" i="55"/>
  <c r="I59" i="55"/>
  <c r="D59" i="55"/>
  <c r="E53" i="55"/>
  <c r="G53" i="55"/>
  <c r="K53" i="55"/>
  <c r="M59" i="55"/>
  <c r="AR26" i="1" l="1"/>
  <c r="CW13" i="1"/>
  <c r="AR27" i="1"/>
  <c r="AS27" i="1"/>
  <c r="AS12" i="1"/>
  <c r="AS26" i="1" s="1"/>
  <c r="AT13" i="1"/>
  <c r="AW27" i="1" s="1"/>
  <c r="T59" i="62"/>
  <c r="V59" i="62"/>
  <c r="CT13" i="1" l="1"/>
  <c r="CV13" i="1" s="1"/>
  <c r="AV27" i="1"/>
  <c r="AU27" i="1"/>
  <c r="AT12" i="1"/>
  <c r="AW26" i="1" s="1"/>
  <c r="AT27" i="1"/>
  <c r="CW12" i="1"/>
  <c r="CV11" i="1"/>
  <c r="CT12" i="1" l="1"/>
  <c r="CV12" i="1" s="1"/>
  <c r="AU26" i="1"/>
  <c r="AV26" i="1"/>
  <c r="AT26" i="1"/>
</calcChain>
</file>

<file path=xl/sharedStrings.xml><?xml version="1.0" encoding="utf-8"?>
<sst xmlns="http://schemas.openxmlformats.org/spreadsheetml/2006/main" count="1636" uniqueCount="347">
  <si>
    <t>Vägtrafik - totalt</t>
  </si>
  <si>
    <t>Vägtrafik - tung trafik</t>
  </si>
  <si>
    <t>Järnväg - persontåg</t>
  </si>
  <si>
    <t>Järnväg - godståg</t>
  </si>
  <si>
    <t>Flygtrafik - utrikes</t>
  </si>
  <si>
    <t>Flygtrafik - inrikes</t>
  </si>
  <si>
    <t>Rail - passenger trains</t>
  </si>
  <si>
    <t>Rail - freight trains</t>
  </si>
  <si>
    <t>Road - total</t>
  </si>
  <si>
    <t>Road - heavy vehicles</t>
  </si>
  <si>
    <t>Air - domestic</t>
  </si>
  <si>
    <t>Air - international</t>
  </si>
  <si>
    <t>Lägsta</t>
  </si>
  <si>
    <t>Mars</t>
  </si>
  <si>
    <t>April</t>
  </si>
  <si>
    <t>Maj</t>
  </si>
  <si>
    <t>Juni</t>
  </si>
  <si>
    <t>Juli</t>
  </si>
  <si>
    <t>Augusti</t>
  </si>
  <si>
    <t>September</t>
  </si>
  <si>
    <t>March</t>
  </si>
  <si>
    <t>May</t>
  </si>
  <si>
    <t>June</t>
  </si>
  <si>
    <t>July</t>
  </si>
  <si>
    <t>August</t>
  </si>
  <si>
    <t>Oktober</t>
  </si>
  <si>
    <t>October</t>
  </si>
  <si>
    <t>November</t>
  </si>
  <si>
    <t>December</t>
  </si>
  <si>
    <t xml:space="preserve"> </t>
  </si>
  <si>
    <t>Maria Melkersson</t>
  </si>
  <si>
    <t>maria.melkersson@trafa.se</t>
  </si>
  <si>
    <t>domestic</t>
  </si>
  <si>
    <t>inrikes</t>
  </si>
  <si>
    <t>foreign</t>
  </si>
  <si>
    <t>utrikes</t>
  </si>
  <si>
    <t>Q3</t>
  </si>
  <si>
    <t>Q2</t>
  </si>
  <si>
    <t>Q1</t>
  </si>
  <si>
    <t>Januari</t>
  </si>
  <si>
    <t>Februari</t>
  </si>
  <si>
    <t>January</t>
  </si>
  <si>
    <t>February</t>
  </si>
  <si>
    <t>Sjötransport (SNI 50)</t>
  </si>
  <si>
    <t>Water transport (SNI 50)</t>
  </si>
  <si>
    <t>Lufttransport (SNI 51)</t>
  </si>
  <si>
    <t>Air transport (SNI 51)</t>
  </si>
  <si>
    <t>Magasinering och stödtjänster (SNI 52)</t>
  </si>
  <si>
    <t>Warehousing and support activities (SNI 52)</t>
  </si>
  <si>
    <t>Post- och kurirverksamhet (SNI 53)</t>
  </si>
  <si>
    <t>Postal and courier activities (SNI 53)</t>
  </si>
  <si>
    <t>Total (SNI 49-53)</t>
  </si>
  <si>
    <t>Källa: SCB</t>
  </si>
  <si>
    <t>Source: Statistics Sweden</t>
  </si>
  <si>
    <t>Totalt</t>
  </si>
  <si>
    <t>Tung trafik</t>
  </si>
  <si>
    <t>Total traffic</t>
  </si>
  <si>
    <t>Heavy traffic</t>
  </si>
  <si>
    <t>Källa: Trafikverket</t>
  </si>
  <si>
    <t xml:space="preserve">Source: The Swedish Transport Administration </t>
  </si>
  <si>
    <t>Dec</t>
  </si>
  <si>
    <t>Nov</t>
  </si>
  <si>
    <t>Okt</t>
  </si>
  <si>
    <t>Oct</t>
  </si>
  <si>
    <t>Sep</t>
  </si>
  <si>
    <t>Aug</t>
  </si>
  <si>
    <t>Jul</t>
  </si>
  <si>
    <t>Jun</t>
  </si>
  <si>
    <t>Apr</t>
  </si>
  <si>
    <t>Mar</t>
  </si>
  <si>
    <t>Utrikes</t>
  </si>
  <si>
    <t>Europa</t>
  </si>
  <si>
    <t>Summa</t>
  </si>
  <si>
    <t>Ank</t>
  </si>
  <si>
    <t>Avg</t>
  </si>
  <si>
    <t>Inrikes</t>
  </si>
  <si>
    <t>Ankommande</t>
  </si>
  <si>
    <t>Avgående</t>
  </si>
  <si>
    <t>Arrival</t>
  </si>
  <si>
    <t>Departure</t>
  </si>
  <si>
    <t>Sum</t>
  </si>
  <si>
    <r>
      <t xml:space="preserve">Utrikes / </t>
    </r>
    <r>
      <rPr>
        <b/>
        <i/>
        <sz val="10"/>
        <color theme="1"/>
        <rFont val="Arial"/>
        <family val="2"/>
        <scheme val="minor"/>
      </rPr>
      <t>International</t>
    </r>
  </si>
  <si>
    <r>
      <t xml:space="preserve">Inrikes / </t>
    </r>
    <r>
      <rPr>
        <b/>
        <i/>
        <sz val="10"/>
        <color theme="1"/>
        <rFont val="Arial"/>
        <family val="2"/>
        <scheme val="minor"/>
      </rPr>
      <t>Domestic</t>
    </r>
  </si>
  <si>
    <r>
      <t xml:space="preserve">Totalt / </t>
    </r>
    <r>
      <rPr>
        <b/>
        <i/>
        <sz val="10"/>
        <color theme="1"/>
        <rFont val="Arial"/>
        <family val="2"/>
        <scheme val="minor"/>
      </rPr>
      <t>Grand total</t>
    </r>
  </si>
  <si>
    <r>
      <t xml:space="preserve">Övriga världen / </t>
    </r>
    <r>
      <rPr>
        <b/>
        <i/>
        <sz val="10"/>
        <color theme="1"/>
        <rFont val="Arial"/>
        <family val="2"/>
        <scheme val="minor"/>
      </rPr>
      <t>Rest of the world</t>
    </r>
  </si>
  <si>
    <r>
      <t xml:space="preserve">Totalt utrikes / </t>
    </r>
    <r>
      <rPr>
        <b/>
        <i/>
        <sz val="10"/>
        <color theme="1"/>
        <rFont val="Arial"/>
        <family val="2"/>
        <scheme val="minor"/>
      </rPr>
      <t>Total international</t>
    </r>
  </si>
  <si>
    <t>Jan</t>
  </si>
  <si>
    <t>Feb</t>
  </si>
  <si>
    <t>Lufttransport  (SNI 51)</t>
  </si>
  <si>
    <t xml:space="preserve">Sjötransport (SNI 50) </t>
  </si>
  <si>
    <t>Land transport (SNI 49)</t>
  </si>
  <si>
    <t>Landtransport (SNI 49)</t>
  </si>
  <si>
    <t>Källa: Arbetsförmedlingen</t>
  </si>
  <si>
    <t>https://www.transportstyrelsen.se/sv/luftfart/Statistik/Flygplatsstatistik-/</t>
  </si>
  <si>
    <t>Källa: Transportstyrelsen</t>
  </si>
  <si>
    <t>Source: The Swedish Transport Agency</t>
  </si>
  <si>
    <t>TOTAL</t>
  </si>
  <si>
    <t>TOTALT</t>
  </si>
  <si>
    <t>Passenger cars</t>
  </si>
  <si>
    <t>Personbilar</t>
  </si>
  <si>
    <t>Göteborg</t>
  </si>
  <si>
    <t>HGVs</t>
  </si>
  <si>
    <t>Tunga lastbilar</t>
  </si>
  <si>
    <t>LGVs</t>
  </si>
  <si>
    <t>Lätta lastbilar</t>
  </si>
  <si>
    <t>Buses</t>
  </si>
  <si>
    <t>Bussar</t>
  </si>
  <si>
    <t>Stockholm</t>
  </si>
  <si>
    <t>2020-12</t>
  </si>
  <si>
    <t>2020-11</t>
  </si>
  <si>
    <t>2020-10</t>
  </si>
  <si>
    <t>2020-09</t>
  </si>
  <si>
    <t>2020-08</t>
  </si>
  <si>
    <t>2020-06</t>
  </si>
  <si>
    <t>2020-05</t>
  </si>
  <si>
    <t>2020-04</t>
  </si>
  <si>
    <t>2020-03</t>
  </si>
  <si>
    <t>2020-02</t>
  </si>
  <si>
    <t>2020-01</t>
  </si>
  <si>
    <t>Total</t>
  </si>
  <si>
    <t>**** GÖTEBORG  *****</t>
  </si>
  <si>
    <t>**** STOCKHOLM *****</t>
  </si>
  <si>
    <t>Förändring</t>
  </si>
  <si>
    <t>Per day Stockholm</t>
  </si>
  <si>
    <t>Per dag Stockholm</t>
  </si>
  <si>
    <t>Per day Gothenburg</t>
  </si>
  <si>
    <t>Per dag Göteborg</t>
  </si>
  <si>
    <t>DAGAR MED TRÄNGSELSKATT / DAYS WITH TAX</t>
  </si>
  <si>
    <t>PERSONBIL</t>
  </si>
  <si>
    <t>Tung</t>
  </si>
  <si>
    <t>Lätt</t>
  </si>
  <si>
    <t>LASTBIL</t>
  </si>
  <si>
    <t>BUSS</t>
  </si>
  <si>
    <t>2019-12</t>
  </si>
  <si>
    <t>2019-11</t>
  </si>
  <si>
    <t>2019-10</t>
  </si>
  <si>
    <t>2019-09</t>
  </si>
  <si>
    <t>2019-08</t>
  </si>
  <si>
    <t>2019-06</t>
  </si>
  <si>
    <t>2019-05</t>
  </si>
  <si>
    <t>2019-04</t>
  </si>
  <si>
    <t>2019-03</t>
  </si>
  <si>
    <t>2019-02</t>
  </si>
  <si>
    <t>2019-01</t>
  </si>
  <si>
    <r>
      <t xml:space="preserve">Nedan till figurer / </t>
    </r>
    <r>
      <rPr>
        <b/>
        <i/>
        <sz val="10"/>
        <rFont val="Arial"/>
        <family val="2"/>
        <scheme val="minor"/>
      </rPr>
      <t>Below for figures</t>
    </r>
  </si>
  <si>
    <t>Vecka / Week</t>
  </si>
  <si>
    <r>
      <t xml:space="preserve">% förändring / </t>
    </r>
    <r>
      <rPr>
        <b/>
        <i/>
        <sz val="10"/>
        <color theme="1"/>
        <rFont val="Arial"/>
        <family val="2"/>
        <scheme val="minor"/>
      </rPr>
      <t>% change</t>
    </r>
  </si>
  <si>
    <t>Medium-distance trains</t>
  </si>
  <si>
    <t>Long-distance trains</t>
  </si>
  <si>
    <t>Short-distance trains</t>
  </si>
  <si>
    <t>Medeldistanståg</t>
  </si>
  <si>
    <t>Långdistanståg</t>
  </si>
  <si>
    <t>Kortdistanståg</t>
  </si>
  <si>
    <t>https://arbetsformedlingen.se/statistik/varsel</t>
  </si>
  <si>
    <t>Source: Swedish Public Employment Service</t>
  </si>
  <si>
    <r>
      <t xml:space="preserve">Vecka / </t>
    </r>
    <r>
      <rPr>
        <b/>
        <i/>
        <sz val="10"/>
        <color theme="1"/>
        <rFont val="Arial"/>
        <family val="2"/>
        <scheme val="minor"/>
      </rPr>
      <t>Week</t>
    </r>
  </si>
  <si>
    <t>https://www.trafa.se/sjofart/sjotrafik/</t>
  </si>
  <si>
    <t>Andel</t>
  </si>
  <si>
    <t>LGVs and HGVs</t>
  </si>
  <si>
    <t>Passenger cars w. caravan</t>
  </si>
  <si>
    <t>Lastbilar</t>
  </si>
  <si>
    <t xml:space="preserve">Bussar </t>
  </si>
  <si>
    <t>Personbilar m. husvagn</t>
  </si>
  <si>
    <t>MC</t>
  </si>
  <si>
    <t>Personbilar m. släp, husbilar och minibussar*</t>
  </si>
  <si>
    <t>Bilar</t>
  </si>
  <si>
    <t>Light traffic</t>
  </si>
  <si>
    <t>Lätt trafik</t>
  </si>
  <si>
    <t>Person- och paketbilar (lätt trafik)</t>
  </si>
  <si>
    <t>Lastbilar och bussar (tung trafik)</t>
  </si>
  <si>
    <t>Gothenburg</t>
  </si>
  <si>
    <r>
      <t>Antal fordon korrigerat för antal dagar med skatt /</t>
    </r>
    <r>
      <rPr>
        <b/>
        <i/>
        <sz val="10"/>
        <color theme="1"/>
        <rFont val="Calibri"/>
        <family val="2"/>
      </rPr>
      <t xml:space="preserve"> Number of vehicles corrected for number of days with tax</t>
    </r>
  </si>
  <si>
    <t>https://www.transportstyrelsen.se/sv/vagtrafik/Trangselskatt/</t>
  </si>
  <si>
    <r>
      <t xml:space="preserve">Skillnad mellan åren / </t>
    </r>
    <r>
      <rPr>
        <b/>
        <i/>
        <sz val="10"/>
        <color theme="1"/>
        <rFont val="Arial"/>
        <family val="2"/>
        <scheme val="minor"/>
      </rPr>
      <t>Diffrence between the years</t>
    </r>
  </si>
  <si>
    <t>Källa: LFV (Luftfartsverket)</t>
  </si>
  <si>
    <t>Source: LFV</t>
  </si>
  <si>
    <t>Källa: Öresundsbro Konsortiet</t>
  </si>
  <si>
    <t>www.oresundsbron.com/sv/traffic-stats</t>
  </si>
  <si>
    <t>Source: Öresundsbro Konsortiet</t>
  </si>
  <si>
    <r>
      <t>Skillnad mellan åren, procent /</t>
    </r>
    <r>
      <rPr>
        <b/>
        <i/>
        <sz val="10"/>
        <color theme="1"/>
        <rFont val="Arial"/>
        <family val="2"/>
        <scheme val="minor"/>
      </rPr>
      <t xml:space="preserve"> Deifference between the years, percent</t>
    </r>
  </si>
  <si>
    <t>Totalt (SNI 49-53)</t>
  </si>
  <si>
    <r>
      <t>Antal ankomna fartyg –</t>
    </r>
    <r>
      <rPr>
        <b/>
        <i/>
        <sz val="10"/>
        <rFont val="Arial"/>
        <family val="2"/>
      </rPr>
      <t xml:space="preserve"> number of vessels entered</t>
    </r>
  </si>
  <si>
    <r>
      <t xml:space="preserve">Total godshantering 1 000 ton </t>
    </r>
    <r>
      <rPr>
        <b/>
        <sz val="10"/>
        <rFont val="Calibri"/>
        <family val="2"/>
      </rPr>
      <t>–</t>
    </r>
    <r>
      <rPr>
        <b/>
        <sz val="10"/>
        <rFont val="Arial"/>
        <family val="2"/>
      </rPr>
      <t xml:space="preserve"> </t>
    </r>
    <r>
      <rPr>
        <b/>
        <i/>
        <sz val="10"/>
        <rFont val="Arial"/>
        <family val="2"/>
      </rPr>
      <t>Total handling of goods, 1,000 tonnes</t>
    </r>
  </si>
  <si>
    <t>Number of passing vehicles at congestion tax stations in Stockholm and Gothenburg (all passing vehicles at taxed hours, including vehicles exempted from tax), and difference (percent) between the two years per month.</t>
  </si>
  <si>
    <r>
      <t>Skillnad mellan åren, procent /</t>
    </r>
    <r>
      <rPr>
        <b/>
        <i/>
        <sz val="10"/>
        <color theme="1"/>
        <rFont val="Arial"/>
        <family val="2"/>
        <scheme val="minor"/>
      </rPr>
      <t xml:space="preserve"> Difference between the years, percent</t>
    </r>
  </si>
  <si>
    <t>Last- och varubilar från 6m.</t>
  </si>
  <si>
    <t>Mororcycles</t>
  </si>
  <si>
    <t>År</t>
  </si>
  <si>
    <t>Antal trängselskattepassager i Stockholm respektive Göteborg (samtliga under skattebelagda tider, även skattebefriade fordon), januari – december 2019 och 2020, samt procentuell skilnad mellan åren.</t>
  </si>
  <si>
    <t>Goods vehicles</t>
  </si>
  <si>
    <t>Light Goods Vehicles (LGVs)</t>
  </si>
  <si>
    <t>Heavy Goods Vehicles (HGVs)</t>
  </si>
  <si>
    <t>Difference, %</t>
  </si>
  <si>
    <t>Share</t>
  </si>
  <si>
    <t>..</t>
  </si>
  <si>
    <t>2021-01</t>
  </si>
  <si>
    <t>Månad</t>
  </si>
  <si>
    <t>Month</t>
  </si>
  <si>
    <t>Antal tåg mellan Sverige och Danmark (båda riktningarna) via Öresundsbron, per vecka under 2019 - 2021 samt skillnad mellan åren (procent).</t>
  </si>
  <si>
    <t>Number of trains between Sweden and Denmark (both directions) via the Öresund bridge 2019 - 2021, and difference between the years (percent).</t>
  </si>
  <si>
    <r>
      <t xml:space="preserve">* För vecka 53 används genomsittet av veckan före/efter / </t>
    </r>
    <r>
      <rPr>
        <i/>
        <sz val="10"/>
        <color theme="1"/>
        <rFont val="Arial"/>
        <family val="2"/>
        <scheme val="minor"/>
      </rPr>
      <t>For calendar week 53 we use the mean of the week before/after.</t>
    </r>
  </si>
  <si>
    <r>
      <t xml:space="preserve">Godståg / </t>
    </r>
    <r>
      <rPr>
        <b/>
        <i/>
        <sz val="10"/>
        <color theme="1"/>
        <rFont val="Arial"/>
        <family val="2"/>
        <scheme val="minor"/>
      </rPr>
      <t>Freight</t>
    </r>
  </si>
  <si>
    <r>
      <t xml:space="preserve">Persontåg / </t>
    </r>
    <r>
      <rPr>
        <b/>
        <i/>
        <sz val="10"/>
        <color theme="1"/>
        <rFont val="Arial"/>
        <family val="2"/>
        <scheme val="minor"/>
      </rPr>
      <t>Passenger</t>
    </r>
  </si>
  <si>
    <t>2020 vs. 2019</t>
  </si>
  <si>
    <t>2021 vs. 2020</t>
  </si>
  <si>
    <t>Godståg 2019</t>
  </si>
  <si>
    <t>Godståg 2020</t>
  </si>
  <si>
    <t>Godståg 2021</t>
  </si>
  <si>
    <t>Persontåg 2019</t>
  </si>
  <si>
    <t>Persontåg 2020</t>
  </si>
  <si>
    <t>Persontåg 2021</t>
  </si>
  <si>
    <t>Godstågstrafik per vecka år 2019 - 2021. Bruttotonkilometer samt skillnad mellan åren (procent).</t>
  </si>
  <si>
    <t>Antal flygningar i inrikes respektive utrikes flygtrafik, per vecka år 2019 - 2021.</t>
  </si>
  <si>
    <t>Number of domestic and international flights, per week in year 2019 - 2021.</t>
  </si>
  <si>
    <t>Antal in- och utrikespassagerare som passerade svenska flygplatser. Per månad 2019 - 2021 samt skillnad mellan åren (procent).</t>
  </si>
  <si>
    <t>The number of domestic and international passengers on Swedish airports. Per month in 2019 - 2021, and percentage diffrence between the years.</t>
  </si>
  <si>
    <r>
      <t xml:space="preserve">Till figur / </t>
    </r>
    <r>
      <rPr>
        <b/>
        <i/>
        <sz val="10"/>
        <color theme="1"/>
        <rFont val="Arial"/>
        <family val="2"/>
        <scheme val="minor"/>
      </rPr>
      <t>For figur</t>
    </r>
  </si>
  <si>
    <r>
      <t>Procentuell skillnad mellan åren /</t>
    </r>
    <r>
      <rPr>
        <b/>
        <i/>
        <sz val="10"/>
        <color theme="1"/>
        <rFont val="Arial"/>
        <family val="2"/>
        <scheme val="minor"/>
      </rPr>
      <t xml:space="preserve"> Percentage difference between the years</t>
    </r>
  </si>
  <si>
    <t>Kortdistans 2020 vs. 2019</t>
  </si>
  <si>
    <t>Långdistans 2020 vs. 2019</t>
  </si>
  <si>
    <t>Medeldistans 2020 vs. 2019</t>
  </si>
  <si>
    <t>Kortdistans 2021 vs. 2020</t>
  </si>
  <si>
    <t>Långdistans 2021 vs. 2020</t>
  </si>
  <si>
    <t>Medeldistans 2021 vs. 2020</t>
  </si>
  <si>
    <t>Q4</t>
  </si>
  <si>
    <t>Övriga världen</t>
  </si>
  <si>
    <r>
      <t xml:space="preserve">Till figurer nedan / </t>
    </r>
    <r>
      <rPr>
        <b/>
        <i/>
        <sz val="10"/>
        <color theme="1"/>
        <rFont val="Arial"/>
        <family val="2"/>
        <scheme val="minor"/>
      </rPr>
      <t>For diagrams below</t>
    </r>
  </si>
  <si>
    <t>Rest of the world</t>
  </si>
  <si>
    <t>Domestic</t>
  </si>
  <si>
    <t>Europe</t>
  </si>
  <si>
    <t>2021-02</t>
  </si>
  <si>
    <t>Fraktgods i ton som passerade svenska flygplatser. Per månad 2020 - 2021 samt skillnad mellan åren (procent).</t>
  </si>
  <si>
    <t>Freight in tonnes on Swedish airports. Per month in 2020 - 2021, and percentage difference between the years.</t>
  </si>
  <si>
    <t>Henrik Petterson</t>
  </si>
  <si>
    <t>henrik.petterson@trafa.se</t>
  </si>
  <si>
    <t>Freight railway traffic, by calendar week year 2019 - 2021. Gross-gross tonne kilometres hauled.</t>
  </si>
  <si>
    <r>
      <t xml:space="preserve">Transportläget / </t>
    </r>
    <r>
      <rPr>
        <b/>
        <i/>
        <sz val="16"/>
        <color rgb="FFFFFFFF"/>
        <rFont val="Tahoma"/>
        <family val="2"/>
      </rPr>
      <t>Transport Indicators</t>
    </r>
  </si>
  <si>
    <t>The number of vehicles passing the border between Sweden and Finland per month during 2019 - 2021, and percentage difference compared with the same month the year before.</t>
  </si>
  <si>
    <t>Antal fordon som passerat gränsen mellan Sverige och Finland (båda riktningarna) per månad 2019 - 2021, samt procentuell förändring per månad, jämfört med samma månad året innan.</t>
  </si>
  <si>
    <t>Antal fordon som passerar Öresundsbron (båda riktningarna) per månad 2019 - 2021 för olika fordonskategorier samt procentuell skillnad jämfört med motsvarande månad året innan.</t>
  </si>
  <si>
    <t xml:space="preserve">Number of vehicles across the Öresund Bridge (both directions) per month during 2019 - 2021, and percentage difference compared with the same month the year before. </t>
  </si>
  <si>
    <t>Vecka 1-11 2021 jämförs med motsvarande vecka 2020. Fr.om. vecka 12 2021 är jämförelsen med motsvarande vecka år 2019.</t>
  </si>
  <si>
    <t>Calendar weeks 1-11 2021 are compared with the corresponding week 2020. From calender week 12 2021 the comparison is made with 2019.</t>
  </si>
  <si>
    <t>Trafik per trafikslag, förändring av trafikvolym i procent under vissa veckor 2020-2021, jämfört med motsvarande vecka året innan. Veckan med benämningen ”lägsta” avser den vecka av veckorna fr.o.m. vecka 11, 2020 då nedgången var som störst.</t>
  </si>
  <si>
    <t xml:space="preserve">Traffic by means of transport, weekly change in traffic volume, a week in 2020 - 2021 compared with the corresponding week the previous year. The week “lowest” refers to one week starting calendar week 11, 2020 with the largest decline in traffic. </t>
  </si>
  <si>
    <t>2021-03</t>
  </si>
  <si>
    <t>2021 vs. 2019</t>
  </si>
  <si>
    <t xml:space="preserve">Anm: Vecka 52 - 1 (årsskiftet 2020-2021) används interpolering mellan veckorna 51 och 2 eftersom stora kalendereffekter skymmer den övergripande trenden. </t>
  </si>
  <si>
    <t xml:space="preserve">Remark: Calendar week 52 - 1 (the turn of the year 2020-2021) we use interpolation between calenar weeks 51 and 2, since very large calendar effects were blurring the general trends. </t>
  </si>
  <si>
    <t>Kortdistans 2021 vs. 2019</t>
  </si>
  <si>
    <t>Långdistans 2021 vs. 2019</t>
  </si>
  <si>
    <t>Medeldistans 2021 vs. 2019</t>
  </si>
  <si>
    <t>*******************</t>
  </si>
  <si>
    <r>
      <t>Totalt antal passagerare, 1 000-tal – Total number of p</t>
    </r>
    <r>
      <rPr>
        <b/>
        <i/>
        <sz val="10"/>
        <rFont val="Arial"/>
        <family val="2"/>
      </rPr>
      <t>assengers, 1,000</t>
    </r>
  </si>
  <si>
    <r>
      <t xml:space="preserve">Skillnad 2021 vs. 2019, procent / </t>
    </r>
    <r>
      <rPr>
        <b/>
        <i/>
        <sz val="10"/>
        <rFont val="Arial"/>
        <family val="2"/>
      </rPr>
      <t>Difference 2021 vs. 2019, percent</t>
    </r>
  </si>
  <si>
    <t>Till figur / For Figure</t>
  </si>
  <si>
    <t>2021-04</t>
  </si>
  <si>
    <t>Omsättning inom Transporter och magasinering (SNI 49 – 53) i fasta priser, kalenderkorrigerade per månad, procentuell skillnad mot samma månad föregående år eller mot 2019 (fr.o.m mars 2021).</t>
  </si>
  <si>
    <t xml:space="preserve">Sales in Transportation and storage (SNI 49 – 53) volume (fixed prices), working day adjusted per month, percentage difference compared with the same month previous year or with year 2019 (from and including March 2021). </t>
  </si>
  <si>
    <t>https://www.scb.se/hitta-statistik/statistik-efter-amne/handel-med-varor-och-tjanster/inrikeshandel/tjansteproduktionsindex/</t>
  </si>
  <si>
    <t>2020 vs 2019</t>
  </si>
  <si>
    <t>2021 vs 2020</t>
  </si>
  <si>
    <t>2021 vs 2019</t>
  </si>
  <si>
    <t>2021-05</t>
  </si>
  <si>
    <t>2021-06</t>
  </si>
  <si>
    <t>2021-08</t>
  </si>
  <si>
    <t>2021-09</t>
  </si>
  <si>
    <t>Lätta fordon</t>
  </si>
  <si>
    <t>Tunga fordon</t>
  </si>
  <si>
    <t>Total trafik</t>
  </si>
  <si>
    <t>Light  traffic</t>
  </si>
  <si>
    <r>
      <t xml:space="preserve">* T.o.m. denna månad 2021 jämfört med motsvarande månad 2020 / To </t>
    </r>
    <r>
      <rPr>
        <i/>
        <sz val="11"/>
        <color theme="1"/>
        <rFont val="Arial"/>
        <family val="2"/>
        <scheme val="minor"/>
      </rPr>
      <t>this calendar month 2021 compared with corresponding month 2020.</t>
    </r>
  </si>
  <si>
    <r>
      <t xml:space="preserve">* Fr.o.m. denna månad 2021 jämfört med motsvarande månad 2019 / </t>
    </r>
    <r>
      <rPr>
        <i/>
        <sz val="11"/>
        <color theme="1"/>
        <rFont val="Arial"/>
        <family val="2"/>
        <scheme val="minor"/>
      </rPr>
      <t>From this calendar month 2021 compared with corresponding month 2019.</t>
    </r>
  </si>
  <si>
    <r>
      <t>******* Till figur nedan /</t>
    </r>
    <r>
      <rPr>
        <b/>
        <i/>
        <sz val="11"/>
        <color theme="1"/>
        <rFont val="Arial"/>
        <family val="2"/>
        <scheme val="minor"/>
      </rPr>
      <t xml:space="preserve"> For figure below *********</t>
    </r>
  </si>
  <si>
    <t>https://tulli.fi/sv/statistik/logistikstatistik</t>
  </si>
  <si>
    <t>Källa: Finska Tullen</t>
  </si>
  <si>
    <t>Source: The Finnish Customs</t>
  </si>
  <si>
    <t>Lägst vecka, 2020</t>
  </si>
  <si>
    <t>Lowest, %</t>
  </si>
  <si>
    <t>Lowest week, 2020</t>
  </si>
  <si>
    <t>Remark</t>
  </si>
  <si>
    <t>Anm.</t>
  </si>
  <si>
    <t>Vägtrafik - lätt trafik</t>
  </si>
  <si>
    <t>Road - light vehicles</t>
  </si>
  <si>
    <r>
      <t xml:space="preserve">* För väg finns endast månadsvärden efter maj månad, för lätta fordon enbart månadsvärden hela perioden. / </t>
    </r>
    <r>
      <rPr>
        <i/>
        <sz val="10"/>
        <rFont val="Arial"/>
        <family val="2"/>
        <scheme val="minor"/>
      </rPr>
      <t xml:space="preserve">For road there are only montly values after the month of May, and for light vehicles only monthly figures the entire period. </t>
    </r>
  </si>
  <si>
    <t>-</t>
  </si>
  <si>
    <t xml:space="preserve">Feb </t>
  </si>
  <si>
    <t xml:space="preserve">Mar </t>
  </si>
  <si>
    <t xml:space="preserve">Jan </t>
  </si>
  <si>
    <t xml:space="preserve">Mar  </t>
  </si>
  <si>
    <t xml:space="preserve">Apr </t>
  </si>
  <si>
    <t xml:space="preserve">Jun </t>
  </si>
  <si>
    <t xml:space="preserve">Jul </t>
  </si>
  <si>
    <t xml:space="preserve">Aug </t>
  </si>
  <si>
    <t xml:space="preserve">Sep </t>
  </si>
  <si>
    <t xml:space="preserve">Okt </t>
  </si>
  <si>
    <t xml:space="preserve">Dec </t>
  </si>
  <si>
    <t>Trafikarbete (fordonskm) på statligt vägnät, totalt respektive för tung trafik (tung lastbil och buss). Procentuell förändring per månad åren 2020 och 2021, jämfört med motsvarande vecka året innan.</t>
  </si>
  <si>
    <t>Traffic (vehicle kilometres) in the national road network, total traffic and heavy traffic (heavy goods vehicles and buses). Percentage change per month in 2020 and 2021, compared with the same month the year before.</t>
  </si>
  <si>
    <t xml:space="preserve">Nov </t>
  </si>
  <si>
    <t xml:space="preserve">Oct </t>
  </si>
  <si>
    <t>Dataflikarna är gulfärgade / Sheets with data are marked in yellow</t>
  </si>
  <si>
    <r>
      <t xml:space="preserve">Publiceringsdatum: 2022-03-31 / </t>
    </r>
    <r>
      <rPr>
        <b/>
        <i/>
        <sz val="10"/>
        <rFont val="Arial"/>
        <family val="2"/>
      </rPr>
      <t>Date of publication: March 31, 2022</t>
    </r>
  </si>
  <si>
    <t>Mars - Juni 2020</t>
  </si>
  <si>
    <t>Juli - Dec 2020</t>
  </si>
  <si>
    <t>Juli - Dec 2021</t>
  </si>
  <si>
    <r>
      <t xml:space="preserve">Antal varslade personer i mars 2020 –december 2021, per bransch inom Transport och magasinering (SNI 49 – 53). Antal personer </t>
    </r>
    <r>
      <rPr>
        <b/>
        <i/>
        <sz val="9.5"/>
        <color theme="1"/>
        <rFont val="Arial"/>
        <family val="2"/>
        <scheme val="minor"/>
      </rPr>
      <t>per månad</t>
    </r>
    <r>
      <rPr>
        <b/>
        <sz val="9.5"/>
        <color theme="1"/>
        <rFont val="Arial"/>
        <family val="2"/>
        <scheme val="minor"/>
      </rPr>
      <t xml:space="preserve"> för de fyra perioderna.</t>
    </r>
  </si>
  <si>
    <t>The number of people getting notices in Transportation and storage (SNI 49 – 53). Number of people per month for four different periods in 2020 and 2021.</t>
  </si>
  <si>
    <t>March - June 2020</t>
  </si>
  <si>
    <t>July - December 2020</t>
  </si>
  <si>
    <t>July - December 2021</t>
  </si>
  <si>
    <t>Jan - Juni 2021</t>
  </si>
  <si>
    <t>January - June 2021</t>
  </si>
  <si>
    <t>Totalt (SNI 49-53) för perioden</t>
  </si>
  <si>
    <t>Total (SNI 49-53) for the period</t>
  </si>
  <si>
    <t>2021-10</t>
  </si>
  <si>
    <t>2021-11</t>
  </si>
  <si>
    <t>2021-12</t>
  </si>
  <si>
    <t>https://applikation-pt.trafikverket.se/ID76/trafikarbetetsforandring.html</t>
  </si>
  <si>
    <t>-20</t>
  </si>
  <si>
    <t>-21</t>
  </si>
  <si>
    <t>HELÅR NEDAN - TAB BORT DESSA INNAN PUBLIC</t>
  </si>
  <si>
    <t>https://www.statistikdatabasen.scb.se/pxweb/sv/ssd/START__NR__NR0103__NR0103E/NR0103ENS2010T06NA/</t>
  </si>
  <si>
    <t>Last- och varubilar från 6m</t>
  </si>
  <si>
    <t>****** Till figur nedan ******</t>
  </si>
  <si>
    <t>2020 mars - dec</t>
  </si>
  <si>
    <t>2021 hela året</t>
  </si>
  <si>
    <t>Persontågstrafik per vecka år 2019 - 2021. Tågkilometer.</t>
  </si>
  <si>
    <t>mars '2020 vs. 2019</t>
  </si>
  <si>
    <t>Källa: Sjötrafik 2021 kvartal 4 (Trafikanalys Statistik 2022:7)</t>
  </si>
  <si>
    <t>Source: Shipping goods 2021 – quarter 4 (Transport Analysis Statistics 2022:7)</t>
  </si>
  <si>
    <r>
      <t xml:space="preserve">Kontaktpersoner på Trafikanalys / </t>
    </r>
    <r>
      <rPr>
        <b/>
        <i/>
        <sz val="10"/>
        <rFont val="Arial"/>
        <family val="2"/>
      </rPr>
      <t>Contact person at Transport Analysis</t>
    </r>
  </si>
  <si>
    <t>* T.o.m. denna månad 2021 jämfört med motsvarande månad 2020 / To this calendar month 2021 compared with corresponding month 2020.</t>
  </si>
  <si>
    <t>* Fr.o.m. denna månad 2021 jämfört med motsvarande månad 2019 / From this calendar month 2021 compared with corresponding month 2019.</t>
  </si>
  <si>
    <t>BNP 2019, MSEK</t>
  </si>
  <si>
    <t>GDP 2019, MSEK</t>
  </si>
  <si>
    <t>Koll lägsta</t>
  </si>
  <si>
    <t>Persontågstrafik per tågsort och vecka år 2019 - 2021. Tågkilometer samt skillnad mellan åren (procent).</t>
  </si>
  <si>
    <t>Passenger railway traffic, by sort of trains and calendar week. Train-kilometres for 2019 - 2021.</t>
  </si>
  <si>
    <t>Passenger railway traffic, by calendar week year 2019 - 2021. Train-kilometres.</t>
  </si>
  <si>
    <r>
      <t>Nedan rullande medelvärden 4 veckor /</t>
    </r>
    <r>
      <rPr>
        <b/>
        <i/>
        <sz val="10"/>
        <rFont val="Arial"/>
        <family val="2"/>
        <scheme val="minor"/>
      </rPr>
      <t xml:space="preserve"> Below moving averages for 4 weeks</t>
    </r>
  </si>
  <si>
    <r>
      <t xml:space="preserve">Sjötrafik per kvartal 2019 - 2021  / </t>
    </r>
    <r>
      <rPr>
        <b/>
        <i/>
        <sz val="10"/>
        <color theme="1"/>
        <rFont val="Arial"/>
        <family val="2"/>
        <scheme val="minor"/>
      </rPr>
      <t>Maritime per quarter 2019 - 2021</t>
    </r>
  </si>
  <si>
    <r>
      <t xml:space="preserve">Procentuell skillnad resp. månad vs. genomsnittet januari - mars 2020 / </t>
    </r>
    <r>
      <rPr>
        <b/>
        <i/>
        <sz val="10"/>
        <color theme="1"/>
        <rFont val="Arial"/>
        <family val="2"/>
        <scheme val="minor"/>
      </rPr>
      <t>Percentage difference compared to the mean for January - March 2020</t>
    </r>
  </si>
  <si>
    <r>
      <t>* För lätt trafik på väg finns endast månadsuppgifter fr.o.m. juni 2021. Interpolering sker till veckor. /</t>
    </r>
    <r>
      <rPr>
        <i/>
        <sz val="10"/>
        <rFont val="Arial"/>
        <family val="2"/>
        <scheme val="minor"/>
      </rPr>
      <t xml:space="preserve"> </t>
    </r>
    <r>
      <rPr>
        <sz val="10"/>
        <rFont val="Arial"/>
        <family val="2"/>
        <scheme val="minor"/>
      </rPr>
      <t>For light traffic on national roads we only have monthly data from June and interpolate for weeks.</t>
    </r>
  </si>
  <si>
    <t>Helår nedan / Years below</t>
  </si>
  <si>
    <t>Transportläget - indikatorer för trafikutvecklingen under coronapandemin</t>
  </si>
  <si>
    <t>Transport Indicators - indicators for the traffic development during the corona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</si>
</sst>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quot;-&quot;"/>
    <numFmt numFmtId="165" formatCode="000"/>
    <numFmt numFmtId="166" formatCode="0.0000_ ;\-0.0000\ "/>
    <numFmt numFmtId="167" formatCode="0.0"/>
    <numFmt numFmtId="168" formatCode="#,##0.0"/>
    <numFmt numFmtId="169" formatCode="0.0000"/>
    <numFmt numFmtId="170" formatCode="0.000"/>
    <numFmt numFmtId="171" formatCode="0.000E+00"/>
    <numFmt numFmtId="172" formatCode="_-* #,##0_-;\-* #,##0_-;_-* &quot;-&quot;??_-;_-@_-"/>
    <numFmt numFmtId="173" formatCode="_-* #,##0.0_-;\-* #,##0.0_-;_-* &quot;-&quot;??_-;_-@_-"/>
    <numFmt numFmtId="174" formatCode="#,##0.000"/>
  </numFmts>
  <fonts count="64" x14ac:knownFonts="1">
    <font>
      <sz val="11"/>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0"/>
      <name val="Arial"/>
      <family val="2"/>
    </font>
    <font>
      <b/>
      <sz val="16"/>
      <color indexed="9"/>
      <name val="Tahoma"/>
      <family val="2"/>
    </font>
    <font>
      <b/>
      <sz val="20"/>
      <name val="Arial"/>
      <family val="2"/>
    </font>
    <font>
      <b/>
      <i/>
      <sz val="16"/>
      <name val="Arial"/>
      <family val="2"/>
    </font>
    <font>
      <b/>
      <i/>
      <sz val="14"/>
      <name val="Arial"/>
      <family val="2"/>
    </font>
    <font>
      <b/>
      <sz val="10"/>
      <name val="Arial"/>
      <family val="2"/>
    </font>
    <font>
      <sz val="10"/>
      <name val="Arial"/>
      <family val="2"/>
    </font>
    <font>
      <i/>
      <sz val="14"/>
      <name val="Arial"/>
      <family val="2"/>
    </font>
    <font>
      <u/>
      <sz val="10"/>
      <color indexed="12"/>
      <name val="Arial"/>
      <family val="2"/>
    </font>
    <font>
      <i/>
      <sz val="10"/>
      <name val="Arial"/>
      <family val="2"/>
    </font>
    <font>
      <sz val="9"/>
      <color theme="1"/>
      <name val="Arial"/>
      <family val="2"/>
      <scheme val="minor"/>
    </font>
    <font>
      <sz val="8"/>
      <color theme="1"/>
      <name val="Arial"/>
      <family val="2"/>
    </font>
    <font>
      <sz val="9"/>
      <color theme="1"/>
      <name val="Arial"/>
      <family val="2"/>
    </font>
    <font>
      <b/>
      <sz val="10"/>
      <color theme="1"/>
      <name val="Arial"/>
      <family val="2"/>
      <scheme val="minor"/>
    </font>
    <font>
      <b/>
      <i/>
      <sz val="10"/>
      <color theme="1"/>
      <name val="Arial"/>
      <family val="2"/>
      <scheme val="minor"/>
    </font>
    <font>
      <sz val="10"/>
      <color theme="1"/>
      <name val="Arial"/>
      <family val="2"/>
      <scheme val="minor"/>
    </font>
    <font>
      <i/>
      <sz val="10"/>
      <color theme="1"/>
      <name val="Arial"/>
      <family val="2"/>
      <scheme val="minor"/>
    </font>
    <font>
      <b/>
      <sz val="9.5"/>
      <color theme="1"/>
      <name val="Arial"/>
      <family val="2"/>
      <scheme val="minor"/>
    </font>
    <font>
      <u/>
      <sz val="11"/>
      <color theme="10"/>
      <name val="Arial"/>
      <family val="2"/>
      <scheme val="minor"/>
    </font>
    <font>
      <i/>
      <sz val="11"/>
      <color theme="1"/>
      <name val="Arial"/>
      <family val="2"/>
      <scheme val="minor"/>
    </font>
    <font>
      <sz val="11"/>
      <color theme="1"/>
      <name val="Calibri"/>
      <family val="2"/>
    </font>
    <font>
      <sz val="11"/>
      <name val="Calibri"/>
      <family val="2"/>
    </font>
    <font>
      <b/>
      <sz val="10"/>
      <name val="Calibri"/>
      <family val="2"/>
    </font>
    <font>
      <sz val="10"/>
      <name val="Calibri"/>
      <family val="2"/>
    </font>
    <font>
      <b/>
      <sz val="10"/>
      <color rgb="FF000000"/>
      <name val="Calibri"/>
      <family val="2"/>
    </font>
    <font>
      <b/>
      <i/>
      <sz val="10"/>
      <color rgb="FF000000"/>
      <name val="Calibri"/>
      <family val="2"/>
    </font>
    <font>
      <sz val="10"/>
      <color theme="1"/>
      <name val="Calibri"/>
      <family val="2"/>
    </font>
    <font>
      <sz val="10"/>
      <color rgb="FF000000"/>
      <name val="Calibri"/>
      <family val="2"/>
    </font>
    <font>
      <b/>
      <sz val="10"/>
      <color theme="1"/>
      <name val="Calibri"/>
      <family val="2"/>
    </font>
    <font>
      <b/>
      <i/>
      <sz val="10"/>
      <color theme="1"/>
      <name val="Calibri"/>
      <family val="2"/>
    </font>
    <font>
      <i/>
      <sz val="10"/>
      <color theme="1"/>
      <name val="Calibri"/>
      <family val="2"/>
    </font>
    <font>
      <sz val="10"/>
      <color rgb="FFFF0000"/>
      <name val="Arial"/>
      <family val="2"/>
      <scheme val="minor"/>
    </font>
    <font>
      <b/>
      <sz val="10"/>
      <name val="Arial"/>
      <family val="2"/>
      <scheme val="minor"/>
    </font>
    <font>
      <b/>
      <i/>
      <sz val="10"/>
      <name val="Arial"/>
      <family val="2"/>
      <scheme val="minor"/>
    </font>
    <font>
      <b/>
      <i/>
      <sz val="11"/>
      <color theme="1"/>
      <name val="Arial"/>
      <family val="2"/>
      <scheme val="minor"/>
    </font>
    <font>
      <sz val="10"/>
      <name val="Arial"/>
      <family val="2"/>
      <scheme val="minor"/>
    </font>
    <font>
      <b/>
      <sz val="10"/>
      <color theme="1"/>
      <name val="Arial"/>
      <family val="2"/>
    </font>
    <font>
      <b/>
      <i/>
      <sz val="10"/>
      <color theme="1"/>
      <name val="Arial"/>
      <family val="2"/>
    </font>
    <font>
      <sz val="10"/>
      <color theme="1"/>
      <name val="Arial"/>
      <family val="2"/>
    </font>
    <font>
      <sz val="10"/>
      <name val="Arial"/>
      <family val="2"/>
    </font>
    <font>
      <b/>
      <i/>
      <sz val="9.5"/>
      <color theme="1"/>
      <name val="Arial"/>
      <family val="2"/>
      <scheme val="minor"/>
    </font>
    <font>
      <b/>
      <i/>
      <sz val="10"/>
      <name val="Arial"/>
      <family val="2"/>
    </font>
    <font>
      <i/>
      <sz val="10"/>
      <color theme="1"/>
      <name val="Arial"/>
      <family val="2"/>
    </font>
    <font>
      <sz val="10"/>
      <color rgb="FF212529"/>
      <name val="Arial"/>
      <family val="2"/>
      <scheme val="minor"/>
    </font>
    <font>
      <b/>
      <sz val="10"/>
      <color rgb="FFFF0000"/>
      <name val="Arial"/>
      <family val="2"/>
      <scheme val="minor"/>
    </font>
    <font>
      <b/>
      <sz val="11"/>
      <color rgb="FF000000"/>
      <name val="Calibri"/>
      <family val="2"/>
    </font>
    <font>
      <sz val="8"/>
      <name val="Arial"/>
      <family val="2"/>
    </font>
    <font>
      <b/>
      <sz val="11"/>
      <color theme="1"/>
      <name val="Calibri"/>
      <family val="2"/>
    </font>
    <font>
      <sz val="10"/>
      <color rgb="FF000000"/>
      <name val="Arial"/>
      <family val="2"/>
    </font>
    <font>
      <sz val="11"/>
      <color rgb="FF000000"/>
      <name val="Arial"/>
      <family val="2"/>
      <scheme val="minor"/>
    </font>
    <font>
      <sz val="11"/>
      <color rgb="FF000000"/>
      <name val="Calibri"/>
      <family val="2"/>
    </font>
    <font>
      <i/>
      <sz val="10"/>
      <name val="Arial"/>
      <family val="2"/>
      <scheme val="minor"/>
    </font>
    <font>
      <b/>
      <i/>
      <sz val="16"/>
      <color rgb="FFFFFFFF"/>
      <name val="Tahoma"/>
      <family val="2"/>
    </font>
    <font>
      <b/>
      <i/>
      <sz val="11"/>
      <color theme="1"/>
      <name val="Calibri"/>
      <family val="2"/>
    </font>
    <font>
      <sz val="11"/>
      <color rgb="FFFF0000"/>
      <name val="Calibri"/>
      <family val="2"/>
    </font>
    <font>
      <sz val="11"/>
      <color rgb="FF365F91"/>
      <name val="Calibri"/>
      <family val="2"/>
    </font>
    <font>
      <b/>
      <sz val="11"/>
      <name val="Calibri"/>
      <family val="2"/>
    </font>
    <font>
      <b/>
      <sz val="10"/>
      <color rgb="FF000000"/>
      <name val="Arial"/>
      <family val="2"/>
    </font>
    <font>
      <b/>
      <sz val="11"/>
      <color rgb="FF365F91"/>
      <name val="Calibri"/>
      <family val="2"/>
    </font>
    <font>
      <b/>
      <sz val="10"/>
      <color rgb="FF365F91"/>
      <name val="Arial"/>
      <family val="2"/>
      <scheme val="minor"/>
    </font>
  </fonts>
  <fills count="10">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00B0F0"/>
        <bgColor indexed="64"/>
      </patternFill>
    </fill>
  </fills>
  <borders count="4">
    <border>
      <left/>
      <right/>
      <top/>
      <bottom/>
      <diagonal/>
    </border>
    <border>
      <left/>
      <right/>
      <top/>
      <bottom style="thin">
        <color rgb="FF9BC2E6"/>
      </bottom>
      <diagonal/>
    </border>
    <border>
      <left/>
      <right/>
      <top/>
      <bottom style="thin">
        <color theme="4" tint="0.39997558519241921"/>
      </bottom>
      <diagonal/>
    </border>
    <border>
      <left style="thin">
        <color rgb="FFD3D3D3"/>
      </left>
      <right style="thin">
        <color rgb="FFD3D3D3"/>
      </right>
      <top style="thin">
        <color rgb="FFD3D3D3"/>
      </top>
      <bottom style="thin">
        <color rgb="FFD3D3D3"/>
      </bottom>
      <diagonal/>
    </border>
  </borders>
  <cellStyleXfs count="13">
    <xf numFmtId="0" fontId="0" fillId="0" borderId="0"/>
    <xf numFmtId="9" fontId="3"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3" fillId="0" borderId="0"/>
    <xf numFmtId="0" fontId="10" fillId="0" borderId="0"/>
    <xf numFmtId="0" fontId="3" fillId="0" borderId="0"/>
    <xf numFmtId="0" fontId="22" fillId="0" borderId="0" applyNumberFormat="0" applyFill="0" applyBorder="0" applyAlignment="0" applyProtection="0"/>
    <xf numFmtId="0" fontId="24" fillId="0" borderId="0"/>
    <xf numFmtId="0" fontId="43" fillId="0" borderId="0"/>
    <xf numFmtId="0" fontId="50" fillId="0" borderId="0"/>
    <xf numFmtId="0" fontId="52" fillId="0" borderId="0"/>
    <xf numFmtId="0" fontId="53" fillId="0" borderId="0"/>
  </cellStyleXfs>
  <cellXfs count="405">
    <xf numFmtId="0" fontId="0" fillId="0" borderId="0" xfId="0"/>
    <xf numFmtId="0" fontId="2" fillId="0" borderId="0" xfId="0" applyFont="1"/>
    <xf numFmtId="0" fontId="0" fillId="0" borderId="0" xfId="0" applyFill="1"/>
    <xf numFmtId="0" fontId="2" fillId="0" borderId="0" xfId="0" applyFont="1" applyFill="1"/>
    <xf numFmtId="9" fontId="0" fillId="0" borderId="0" xfId="1" applyFont="1"/>
    <xf numFmtId="1" fontId="0" fillId="0" borderId="0" xfId="0" applyNumberFormat="1" applyAlignment="1">
      <alignment horizontal="right"/>
    </xf>
    <xf numFmtId="0" fontId="4" fillId="3" borderId="0" xfId="2" applyFill="1"/>
    <xf numFmtId="0" fontId="6" fillId="3" borderId="0" xfId="2" applyFont="1" applyFill="1"/>
    <xf numFmtId="0" fontId="7" fillId="3" borderId="0" xfId="2" applyFont="1" applyFill="1"/>
    <xf numFmtId="0" fontId="8" fillId="3" borderId="0" xfId="2" applyFont="1" applyFill="1"/>
    <xf numFmtId="0" fontId="9" fillId="3" borderId="0" xfId="2" applyFont="1" applyFill="1"/>
    <xf numFmtId="0" fontId="10" fillId="3" borderId="0" xfId="2" applyFont="1" applyFill="1"/>
    <xf numFmtId="0" fontId="11" fillId="3" borderId="0" xfId="2" applyFont="1" applyFill="1"/>
    <xf numFmtId="0" fontId="12" fillId="3" borderId="0" xfId="3" applyFill="1" applyAlignment="1" applyProtection="1">
      <alignment horizontal="left"/>
    </xf>
    <xf numFmtId="0" fontId="10" fillId="3" borderId="0" xfId="2" applyFont="1" applyFill="1" applyAlignment="1">
      <alignment horizontal="left"/>
    </xf>
    <xf numFmtId="0" fontId="12" fillId="3" borderId="0" xfId="3" applyFill="1" applyAlignment="1" applyProtection="1"/>
    <xf numFmtId="0" fontId="13" fillId="0" borderId="0" xfId="2" applyFont="1" applyFill="1"/>
    <xf numFmtId="0" fontId="3" fillId="3" borderId="0" xfId="4" applyFill="1"/>
    <xf numFmtId="0" fontId="3" fillId="3" borderId="0" xfId="4" applyFill="1" applyAlignment="1">
      <alignment horizontal="right"/>
    </xf>
    <xf numFmtId="0" fontId="15" fillId="3" borderId="0" xfId="4" applyFont="1" applyFill="1"/>
    <xf numFmtId="0" fontId="2" fillId="3" borderId="0" xfId="4" applyFont="1" applyFill="1"/>
    <xf numFmtId="0" fontId="17" fillId="0" borderId="0" xfId="0" applyFont="1"/>
    <xf numFmtId="0" fontId="18" fillId="0" borderId="0" xfId="0" applyFont="1"/>
    <xf numFmtId="0" fontId="19" fillId="0" borderId="0" xfId="0" applyFont="1"/>
    <xf numFmtId="0" fontId="20" fillId="0" borderId="0" xfId="0" applyFont="1"/>
    <xf numFmtId="167" fontId="19" fillId="0" borderId="0" xfId="0" applyNumberFormat="1" applyFont="1"/>
    <xf numFmtId="0" fontId="19" fillId="0" borderId="0" xfId="0" applyFont="1" applyFill="1" applyBorder="1"/>
    <xf numFmtId="0" fontId="17" fillId="0" borderId="0" xfId="0" applyFont="1" applyFill="1" applyBorder="1"/>
    <xf numFmtId="3" fontId="19" fillId="0" borderId="0" xfId="0" applyNumberFormat="1" applyFont="1" applyFill="1" applyBorder="1" applyAlignment="1">
      <alignment horizontal="right" vertical="center" wrapText="1"/>
    </xf>
    <xf numFmtId="3" fontId="19" fillId="0" borderId="0" xfId="8" applyNumberFormat="1" applyFont="1" applyFill="1" applyBorder="1" applyAlignment="1">
      <alignment horizontal="right" vertical="center" wrapText="1"/>
    </xf>
    <xf numFmtId="3" fontId="19" fillId="0" borderId="0" xfId="8" applyNumberFormat="1" applyFont="1" applyFill="1" applyBorder="1" applyAlignment="1">
      <alignment horizontal="right" vertical="top" wrapText="1"/>
    </xf>
    <xf numFmtId="3" fontId="19" fillId="0" borderId="0" xfId="0" applyNumberFormat="1" applyFont="1" applyFill="1" applyBorder="1" applyAlignment="1">
      <alignment vertical="center"/>
    </xf>
    <xf numFmtId="3" fontId="19" fillId="0" borderId="0" xfId="0" applyNumberFormat="1" applyFont="1" applyFill="1" applyBorder="1" applyAlignment="1">
      <alignment horizontal="right" vertical="top" wrapText="1"/>
    </xf>
    <xf numFmtId="0" fontId="17" fillId="0" borderId="0" xfId="0" applyFont="1" applyFill="1" applyBorder="1" applyAlignment="1">
      <alignment vertical="top" wrapText="1"/>
    </xf>
    <xf numFmtId="3" fontId="19" fillId="0" borderId="0" xfId="0" applyNumberFormat="1" applyFont="1" applyFill="1" applyBorder="1"/>
    <xf numFmtId="3" fontId="19" fillId="0" borderId="0" xfId="0" applyNumberFormat="1" applyFont="1"/>
    <xf numFmtId="0" fontId="17" fillId="0" borderId="0" xfId="0" applyFont="1" applyAlignment="1">
      <alignment horizontal="right"/>
    </xf>
    <xf numFmtId="0" fontId="17" fillId="0" borderId="0" xfId="0" applyFont="1" applyFill="1" applyAlignment="1">
      <alignment horizontal="right"/>
    </xf>
    <xf numFmtId="0" fontId="19" fillId="0" borderId="0" xfId="0" applyFont="1" applyAlignment="1">
      <alignment horizontal="right"/>
    </xf>
    <xf numFmtId="0" fontId="19" fillId="0" borderId="0" xfId="0" applyFont="1" applyFill="1" applyAlignment="1">
      <alignment horizontal="right"/>
    </xf>
    <xf numFmtId="0" fontId="20" fillId="0" borderId="0" xfId="0" applyFont="1" applyAlignment="1">
      <alignment horizontal="right"/>
    </xf>
    <xf numFmtId="0" fontId="20" fillId="0" borderId="0" xfId="0" applyFont="1" applyFill="1" applyAlignment="1">
      <alignment horizontal="right"/>
    </xf>
    <xf numFmtId="3" fontId="19" fillId="0" borderId="0" xfId="0" applyNumberFormat="1" applyFont="1" applyAlignment="1">
      <alignment horizontal="right"/>
    </xf>
    <xf numFmtId="3" fontId="19" fillId="0" borderId="0" xfId="0" applyNumberFormat="1" applyFont="1" applyFill="1" applyAlignment="1">
      <alignment horizontal="right"/>
    </xf>
    <xf numFmtId="0" fontId="17" fillId="0" borderId="0" xfId="0" applyFont="1" applyAlignment="1">
      <alignment horizontal="left"/>
    </xf>
    <xf numFmtId="0" fontId="17" fillId="0" borderId="0" xfId="0" applyFont="1" applyFill="1" applyAlignment="1">
      <alignment horizontal="left"/>
    </xf>
    <xf numFmtId="0" fontId="2" fillId="0" borderId="0" xfId="0" applyFont="1" applyAlignment="1">
      <alignment horizontal="left"/>
    </xf>
    <xf numFmtId="0" fontId="25" fillId="0" borderId="0" xfId="0" applyFont="1"/>
    <xf numFmtId="0" fontId="17" fillId="5" borderId="0" xfId="0" applyFont="1" applyFill="1"/>
    <xf numFmtId="0" fontId="19" fillId="5" borderId="0" xfId="0" applyFont="1" applyFill="1"/>
    <xf numFmtId="0" fontId="27" fillId="5" borderId="0" xfId="0" applyFont="1" applyFill="1"/>
    <xf numFmtId="167" fontId="19" fillId="5" borderId="0" xfId="0" applyNumberFormat="1" applyFont="1" applyFill="1"/>
    <xf numFmtId="0" fontId="0" fillId="0" borderId="0" xfId="0" applyAlignment="1">
      <alignment horizontal="right"/>
    </xf>
    <xf numFmtId="0" fontId="28" fillId="0" borderId="1" xfId="0" applyFont="1" applyBorder="1" applyAlignment="1">
      <alignment horizontal="left"/>
    </xf>
    <xf numFmtId="3" fontId="28" fillId="0" borderId="1" xfId="0" applyNumberFormat="1" applyFont="1" applyBorder="1" applyAlignment="1">
      <alignment horizontal="right"/>
    </xf>
    <xf numFmtId="0" fontId="28" fillId="0" borderId="0" xfId="0" applyFont="1" applyAlignment="1">
      <alignment horizontal="left" indent="1"/>
    </xf>
    <xf numFmtId="3" fontId="28" fillId="0" borderId="0" xfId="0" applyNumberFormat="1" applyFont="1" applyAlignment="1">
      <alignment horizontal="right"/>
    </xf>
    <xf numFmtId="0" fontId="30" fillId="0" borderId="0" xfId="0" applyFont="1" applyAlignment="1">
      <alignment horizontal="left" indent="2"/>
    </xf>
    <xf numFmtId="3" fontId="30" fillId="0" borderId="0" xfId="0" applyNumberFormat="1" applyFont="1" applyAlignment="1">
      <alignment horizontal="right"/>
    </xf>
    <xf numFmtId="0" fontId="30" fillId="0" borderId="0" xfId="0" applyFont="1" applyAlignment="1">
      <alignment horizontal="left" indent="3"/>
    </xf>
    <xf numFmtId="0" fontId="32" fillId="6" borderId="0" xfId="0" applyFont="1" applyFill="1" applyAlignment="1">
      <alignment horizontal="left" indent="2"/>
    </xf>
    <xf numFmtId="0" fontId="32" fillId="0" borderId="0" xfId="0" applyFont="1" applyAlignment="1">
      <alignment horizontal="left" indent="2"/>
    </xf>
    <xf numFmtId="0" fontId="33" fillId="0" borderId="0" xfId="0" applyFont="1" applyAlignment="1">
      <alignment horizontal="left" indent="2"/>
    </xf>
    <xf numFmtId="3" fontId="34" fillId="0" borderId="0" xfId="0" applyNumberFormat="1" applyFont="1" applyAlignment="1">
      <alignment horizontal="right"/>
    </xf>
    <xf numFmtId="1" fontId="19" fillId="0" borderId="0" xfId="0" applyNumberFormat="1" applyFont="1" applyAlignment="1">
      <alignment horizontal="right"/>
    </xf>
    <xf numFmtId="3" fontId="17" fillId="0" borderId="0" xfId="0" applyNumberFormat="1" applyFont="1"/>
    <xf numFmtId="3" fontId="17" fillId="0" borderId="0" xfId="0" applyNumberFormat="1" applyFont="1" applyAlignment="1">
      <alignment horizontal="right"/>
    </xf>
    <xf numFmtId="0" fontId="35" fillId="0" borderId="0" xfId="0" applyFont="1"/>
    <xf numFmtId="3" fontId="35" fillId="0" borderId="0" xfId="0" applyNumberFormat="1" applyFont="1" applyAlignment="1">
      <alignment horizontal="right"/>
    </xf>
    <xf numFmtId="0" fontId="35" fillId="5" borderId="0" xfId="0" applyFont="1" applyFill="1"/>
    <xf numFmtId="0" fontId="36" fillId="5" borderId="0" xfId="0" applyFont="1" applyFill="1"/>
    <xf numFmtId="3" fontId="17" fillId="5" borderId="0" xfId="0" quotePrefix="1" applyNumberFormat="1" applyFont="1" applyFill="1" applyAlignment="1">
      <alignment horizontal="right"/>
    </xf>
    <xf numFmtId="3" fontId="19" fillId="5" borderId="0" xfId="0" applyNumberFormat="1" applyFont="1" applyFill="1"/>
    <xf numFmtId="1" fontId="19" fillId="5" borderId="0" xfId="0" applyNumberFormat="1" applyFont="1" applyFill="1" applyAlignment="1">
      <alignment horizontal="right"/>
    </xf>
    <xf numFmtId="3" fontId="17" fillId="5" borderId="0" xfId="0" applyNumberFormat="1" applyFont="1" applyFill="1"/>
    <xf numFmtId="1" fontId="17" fillId="5" borderId="0" xfId="0" applyNumberFormat="1" applyFont="1" applyFill="1" applyAlignment="1">
      <alignment horizontal="right"/>
    </xf>
    <xf numFmtId="3" fontId="31" fillId="0" borderId="1" xfId="0" applyNumberFormat="1" applyFont="1" applyBorder="1" applyAlignment="1">
      <alignment horizontal="right"/>
    </xf>
    <xf numFmtId="3" fontId="31" fillId="0" borderId="0" xfId="0" applyNumberFormat="1" applyFont="1" applyAlignment="1">
      <alignment horizontal="right"/>
    </xf>
    <xf numFmtId="0" fontId="28" fillId="0" borderId="0" xfId="0" applyFont="1" applyAlignment="1">
      <alignment horizontal="right"/>
    </xf>
    <xf numFmtId="0" fontId="35" fillId="0" borderId="0" xfId="0" applyFont="1" applyAlignment="1">
      <alignment horizontal="right"/>
    </xf>
    <xf numFmtId="0" fontId="17" fillId="5" borderId="0" xfId="0" applyFont="1" applyFill="1" applyAlignment="1">
      <alignment horizontal="right"/>
    </xf>
    <xf numFmtId="0" fontId="19" fillId="0" borderId="0" xfId="0" applyFont="1" applyFill="1"/>
    <xf numFmtId="9" fontId="19" fillId="0" borderId="0" xfId="0" applyNumberFormat="1" applyFont="1" applyFill="1" applyAlignment="1">
      <alignment vertical="center" wrapText="1"/>
    </xf>
    <xf numFmtId="9" fontId="19" fillId="4" borderId="0" xfId="0" applyNumberFormat="1" applyFont="1" applyFill="1" applyAlignment="1">
      <alignment vertical="center" wrapText="1"/>
    </xf>
    <xf numFmtId="0" fontId="17" fillId="0" borderId="0" xfId="0" applyFont="1" applyFill="1"/>
    <xf numFmtId="9" fontId="19" fillId="0" borderId="0" xfId="0" applyNumberFormat="1" applyFont="1"/>
    <xf numFmtId="9" fontId="19" fillId="0" borderId="0" xfId="1" applyFont="1" applyFill="1" applyAlignment="1">
      <alignment horizontal="right"/>
    </xf>
    <xf numFmtId="9" fontId="0" fillId="0" borderId="0" xfId="1" applyFont="1" applyAlignment="1">
      <alignment horizontal="right"/>
    </xf>
    <xf numFmtId="0" fontId="0" fillId="0" borderId="0" xfId="0" applyFill="1" applyAlignment="1">
      <alignment horizontal="right"/>
    </xf>
    <xf numFmtId="9" fontId="0" fillId="0" borderId="0" xfId="1" applyFont="1" applyFill="1" applyAlignment="1">
      <alignment horizontal="right"/>
    </xf>
    <xf numFmtId="9" fontId="19" fillId="0" borderId="0" xfId="1" applyFont="1"/>
    <xf numFmtId="3" fontId="39" fillId="0" borderId="0" xfId="0" applyNumberFormat="1" applyFont="1"/>
    <xf numFmtId="169" fontId="19" fillId="0" borderId="0" xfId="0" applyNumberFormat="1" applyFont="1"/>
    <xf numFmtId="167" fontId="40" fillId="0" borderId="2" xfId="0" applyNumberFormat="1" applyFont="1" applyBorder="1"/>
    <xf numFmtId="0" fontId="40" fillId="0" borderId="2" xfId="0" applyFont="1" applyBorder="1"/>
    <xf numFmtId="2" fontId="19" fillId="0" borderId="0" xfId="0" applyNumberFormat="1" applyFont="1"/>
    <xf numFmtId="167" fontId="35" fillId="0" borderId="0" xfId="0" applyNumberFormat="1" applyFont="1"/>
    <xf numFmtId="170" fontId="19" fillId="0" borderId="0" xfId="0" applyNumberFormat="1" applyFont="1"/>
    <xf numFmtId="0" fontId="38" fillId="0" borderId="0" xfId="0" applyFont="1"/>
    <xf numFmtId="0" fontId="20" fillId="0" borderId="0" xfId="0" applyFont="1" applyFill="1"/>
    <xf numFmtId="0" fontId="12" fillId="0" borderId="0" xfId="3" applyFill="1" applyAlignment="1" applyProtection="1"/>
    <xf numFmtId="9" fontId="39" fillId="0" borderId="0" xfId="1" applyFont="1"/>
    <xf numFmtId="173" fontId="19" fillId="0" borderId="0" xfId="0" applyNumberFormat="1" applyFont="1"/>
    <xf numFmtId="172" fontId="19" fillId="0" borderId="0" xfId="0" applyNumberFormat="1" applyFont="1"/>
    <xf numFmtId="171" fontId="19" fillId="0" borderId="0" xfId="0" applyNumberFormat="1" applyFont="1"/>
    <xf numFmtId="0" fontId="25" fillId="0" borderId="0" xfId="0" applyFont="1" applyFill="1"/>
    <xf numFmtId="0" fontId="17" fillId="0" borderId="0" xfId="0" applyFont="1" applyAlignment="1">
      <alignment horizontal="right" wrapText="1"/>
    </xf>
    <xf numFmtId="167" fontId="19" fillId="0" borderId="0" xfId="0" applyNumberFormat="1" applyFont="1" applyAlignment="1">
      <alignment horizontal="right"/>
    </xf>
    <xf numFmtId="167" fontId="17" fillId="0" borderId="0" xfId="0" applyNumberFormat="1" applyFont="1" applyAlignment="1">
      <alignment horizontal="right"/>
    </xf>
    <xf numFmtId="0" fontId="43" fillId="0" borderId="0" xfId="9"/>
    <xf numFmtId="0" fontId="4" fillId="0" borderId="0" xfId="9" applyFont="1"/>
    <xf numFmtId="3" fontId="43" fillId="0" borderId="0" xfId="9" applyNumberFormat="1"/>
    <xf numFmtId="3" fontId="9" fillId="0" borderId="0" xfId="9" applyNumberFormat="1" applyFont="1"/>
    <xf numFmtId="0" fontId="9" fillId="0" borderId="0" xfId="9" applyFont="1"/>
    <xf numFmtId="168" fontId="43" fillId="0" borderId="0" xfId="9" applyNumberFormat="1"/>
    <xf numFmtId="1" fontId="43" fillId="0" borderId="0" xfId="9" applyNumberFormat="1"/>
    <xf numFmtId="0" fontId="43" fillId="0" borderId="0" xfId="9" applyAlignment="1">
      <alignment horizontal="left"/>
    </xf>
    <xf numFmtId="0" fontId="0" fillId="0" borderId="0" xfId="0" applyAlignment="1">
      <alignment horizontal="left"/>
    </xf>
    <xf numFmtId="0" fontId="19" fillId="0" borderId="0" xfId="0" applyFont="1" applyAlignment="1">
      <alignment horizontal="left"/>
    </xf>
    <xf numFmtId="167" fontId="9" fillId="0" borderId="0" xfId="9" applyNumberFormat="1" applyFont="1" applyAlignment="1">
      <alignment horizontal="left"/>
    </xf>
    <xf numFmtId="0" fontId="4" fillId="0" borderId="0" xfId="9" applyFont="1" applyAlignment="1">
      <alignment horizontal="left"/>
    </xf>
    <xf numFmtId="0" fontId="9" fillId="0" borderId="0" xfId="9" applyFont="1" applyAlignment="1">
      <alignment horizontal="left"/>
    </xf>
    <xf numFmtId="0" fontId="9" fillId="0" borderId="0" xfId="9" applyFont="1" applyAlignment="1">
      <alignment wrapText="1"/>
    </xf>
    <xf numFmtId="9" fontId="39" fillId="0" borderId="0" xfId="0" applyNumberFormat="1" applyFont="1" applyFill="1" applyAlignment="1">
      <alignment horizontal="right"/>
    </xf>
    <xf numFmtId="0" fontId="36" fillId="0" borderId="0" xfId="0" applyFont="1"/>
    <xf numFmtId="0" fontId="36" fillId="0" borderId="0" xfId="0" applyFont="1" applyFill="1" applyAlignment="1">
      <alignment horizontal="right"/>
    </xf>
    <xf numFmtId="0" fontId="36" fillId="0" borderId="0" xfId="0" applyFont="1" applyAlignment="1">
      <alignment horizontal="right"/>
    </xf>
    <xf numFmtId="0" fontId="39" fillId="0" borderId="0" xfId="0" applyFont="1"/>
    <xf numFmtId="9" fontId="39" fillId="0" borderId="0" xfId="0" applyNumberFormat="1" applyFont="1" applyAlignment="1">
      <alignment horizontal="right"/>
    </xf>
    <xf numFmtId="9" fontId="39" fillId="0" borderId="0" xfId="1" applyFont="1" applyFill="1" applyAlignment="1">
      <alignment horizontal="right"/>
    </xf>
    <xf numFmtId="1" fontId="39" fillId="0" borderId="0" xfId="0" applyNumberFormat="1" applyFont="1" applyAlignment="1">
      <alignment horizontal="right"/>
    </xf>
    <xf numFmtId="1" fontId="39" fillId="0" borderId="0" xfId="0" applyNumberFormat="1" applyFont="1" applyFill="1" applyAlignment="1">
      <alignment horizontal="right"/>
    </xf>
    <xf numFmtId="0" fontId="39" fillId="0" borderId="0" xfId="0" applyFont="1" applyFill="1"/>
    <xf numFmtId="0" fontId="39" fillId="0" borderId="0" xfId="0" applyFont="1" applyFill="1" applyAlignment="1">
      <alignment horizontal="right"/>
    </xf>
    <xf numFmtId="0" fontId="21" fillId="0" borderId="0" xfId="0" applyFont="1"/>
    <xf numFmtId="0" fontId="0" fillId="0" borderId="0" xfId="0" applyBorder="1"/>
    <xf numFmtId="0" fontId="18" fillId="0" borderId="0" xfId="0" applyFont="1" applyAlignment="1">
      <alignment horizontal="right" vertical="center" wrapText="1"/>
    </xf>
    <xf numFmtId="0" fontId="21" fillId="0" borderId="0" xfId="0" applyFont="1" applyFill="1"/>
    <xf numFmtId="0" fontId="28" fillId="0" borderId="0" xfId="0" applyFont="1" applyFill="1"/>
    <xf numFmtId="0" fontId="28" fillId="0" borderId="0" xfId="0" applyFont="1" applyFill="1" applyAlignment="1">
      <alignment horizontal="right"/>
    </xf>
    <xf numFmtId="0" fontId="28" fillId="0" borderId="1" xfId="0" applyFont="1" applyFill="1" applyBorder="1"/>
    <xf numFmtId="0" fontId="28" fillId="0" borderId="1" xfId="0" applyFont="1" applyFill="1" applyBorder="1" applyAlignment="1">
      <alignment horizontal="right"/>
    </xf>
    <xf numFmtId="0" fontId="28" fillId="0" borderId="1" xfId="0" quotePrefix="1" applyFont="1" applyFill="1" applyBorder="1" applyAlignment="1">
      <alignment horizontal="right"/>
    </xf>
    <xf numFmtId="0" fontId="28" fillId="0" borderId="1" xfId="0" applyFont="1" applyFill="1" applyBorder="1" applyAlignment="1">
      <alignment horizontal="left"/>
    </xf>
    <xf numFmtId="3" fontId="28" fillId="0" borderId="1" xfId="0" applyNumberFormat="1" applyFont="1" applyFill="1" applyBorder="1" applyAlignment="1">
      <alignment horizontal="right"/>
    </xf>
    <xf numFmtId="3" fontId="28" fillId="0" borderId="0" xfId="0" applyNumberFormat="1" applyFont="1" applyFill="1" applyAlignment="1">
      <alignment horizontal="right"/>
    </xf>
    <xf numFmtId="0" fontId="28" fillId="0" borderId="0" xfId="0" applyFont="1" applyFill="1" applyAlignment="1">
      <alignment horizontal="left" indent="1"/>
    </xf>
    <xf numFmtId="0" fontId="30" fillId="0" borderId="0" xfId="0" applyFont="1" applyFill="1" applyAlignment="1">
      <alignment horizontal="left" indent="2"/>
    </xf>
    <xf numFmtId="3" fontId="30" fillId="0" borderId="0" xfId="0" applyNumberFormat="1" applyFont="1" applyFill="1" applyAlignment="1">
      <alignment horizontal="right"/>
    </xf>
    <xf numFmtId="3" fontId="31" fillId="0" borderId="1" xfId="0" applyNumberFormat="1" applyFont="1" applyFill="1" applyBorder="1" applyAlignment="1">
      <alignment horizontal="right"/>
    </xf>
    <xf numFmtId="3" fontId="31" fillId="0" borderId="0" xfId="0" applyNumberFormat="1" applyFont="1" applyFill="1" applyAlignment="1">
      <alignment horizontal="right"/>
    </xf>
    <xf numFmtId="0" fontId="30" fillId="0" borderId="0" xfId="0" applyFont="1" applyFill="1" applyAlignment="1">
      <alignment horizontal="left" indent="3"/>
    </xf>
    <xf numFmtId="0" fontId="18" fillId="0" borderId="0" xfId="0" applyFont="1" applyFill="1"/>
    <xf numFmtId="0" fontId="21" fillId="0" borderId="0" xfId="0" applyFont="1" applyFill="1" applyAlignment="1">
      <alignment vertical="center"/>
    </xf>
    <xf numFmtId="0" fontId="12" fillId="0" borderId="0" xfId="3" applyAlignment="1" applyProtection="1">
      <alignment horizontal="left"/>
    </xf>
    <xf numFmtId="0" fontId="20" fillId="0" borderId="0" xfId="0" applyFont="1" applyAlignment="1">
      <alignment horizontal="left"/>
    </xf>
    <xf numFmtId="0" fontId="18" fillId="0" borderId="0" xfId="0" applyFont="1" applyAlignment="1">
      <alignment horizontal="left"/>
    </xf>
    <xf numFmtId="0" fontId="45" fillId="0" borderId="0" xfId="9" applyFont="1" applyAlignment="1">
      <alignment horizontal="left"/>
    </xf>
    <xf numFmtId="0" fontId="17" fillId="3" borderId="0" xfId="4" applyFont="1" applyFill="1"/>
    <xf numFmtId="0" fontId="19" fillId="3" borderId="0" xfId="4" applyFont="1" applyFill="1"/>
    <xf numFmtId="0" fontId="17" fillId="3" borderId="0" xfId="4" applyFont="1" applyFill="1" applyAlignment="1">
      <alignment horizontal="right"/>
    </xf>
    <xf numFmtId="166" fontId="17" fillId="3" borderId="0" xfId="4" applyNumberFormat="1" applyFont="1" applyFill="1"/>
    <xf numFmtId="164" fontId="9" fillId="3" borderId="0" xfId="4" applyNumberFormat="1" applyFont="1" applyFill="1" applyAlignment="1">
      <alignment wrapText="1"/>
    </xf>
    <xf numFmtId="0" fontId="19" fillId="3" borderId="0" xfId="4" applyFont="1" applyFill="1" applyBorder="1"/>
    <xf numFmtId="0" fontId="19" fillId="0" borderId="0" xfId="0" applyFont="1" applyFill="1" applyAlignment="1">
      <alignment horizontal="left"/>
    </xf>
    <xf numFmtId="0" fontId="18" fillId="0" borderId="0" xfId="0" applyFont="1" applyFill="1" applyAlignment="1">
      <alignment horizontal="right"/>
    </xf>
    <xf numFmtId="0" fontId="44" fillId="0" borderId="0" xfId="0" applyFont="1" applyFill="1"/>
    <xf numFmtId="0" fontId="29" fillId="0" borderId="0" xfId="0" applyFont="1" applyFill="1"/>
    <xf numFmtId="0" fontId="29" fillId="0" borderId="0" xfId="0" applyFont="1" applyFill="1" applyAlignment="1">
      <alignment horizontal="right"/>
    </xf>
    <xf numFmtId="1" fontId="17" fillId="0" borderId="0" xfId="0" applyNumberFormat="1" applyFont="1" applyAlignment="1">
      <alignment horizontal="right"/>
    </xf>
    <xf numFmtId="0" fontId="12" fillId="0" borderId="0" xfId="3" applyFont="1" applyAlignment="1" applyProtection="1"/>
    <xf numFmtId="0" fontId="47" fillId="0" borderId="0" xfId="0" applyFont="1"/>
    <xf numFmtId="0" fontId="23" fillId="0" borderId="0" xfId="0" applyFont="1" applyFill="1"/>
    <xf numFmtId="0" fontId="48" fillId="0" borderId="0" xfId="0" applyFont="1" applyFill="1"/>
    <xf numFmtId="167" fontId="17" fillId="0" borderId="0" xfId="0" applyNumberFormat="1" applyFont="1" applyFill="1"/>
    <xf numFmtId="0" fontId="18" fillId="0" borderId="0" xfId="0" applyFont="1" applyFill="1" applyBorder="1"/>
    <xf numFmtId="0" fontId="44" fillId="0" borderId="0" xfId="0" applyFont="1" applyFill="1" applyAlignment="1">
      <alignment vertical="center"/>
    </xf>
    <xf numFmtId="0" fontId="9" fillId="0" borderId="0" xfId="9" applyFont="1" applyFill="1" applyAlignment="1">
      <alignment horizontal="left"/>
    </xf>
    <xf numFmtId="0" fontId="0" fillId="0" borderId="0" xfId="0" applyFill="1" applyAlignment="1">
      <alignment horizontal="left"/>
    </xf>
    <xf numFmtId="0" fontId="43" fillId="0" borderId="0" xfId="9" applyFill="1"/>
    <xf numFmtId="0" fontId="4" fillId="0" borderId="0" xfId="9" applyFont="1" applyFill="1" applyAlignment="1">
      <alignment horizontal="left"/>
    </xf>
    <xf numFmtId="0" fontId="45" fillId="0" borderId="0" xfId="9" applyFont="1" applyFill="1" applyAlignment="1">
      <alignment horizontal="left"/>
    </xf>
    <xf numFmtId="0" fontId="23" fillId="0" borderId="0" xfId="0" applyFont="1" applyFill="1" applyAlignment="1">
      <alignment horizontal="left"/>
    </xf>
    <xf numFmtId="0" fontId="13" fillId="0" borderId="0" xfId="9" applyFont="1" applyFill="1"/>
    <xf numFmtId="1" fontId="0" fillId="0" borderId="0" xfId="0" applyNumberFormat="1"/>
    <xf numFmtId="9" fontId="19" fillId="0" borderId="0" xfId="1" applyFont="1" applyFill="1"/>
    <xf numFmtId="0" fontId="17" fillId="0" borderId="0" xfId="0" applyFont="1"/>
    <xf numFmtId="0" fontId="49" fillId="0" borderId="1" xfId="0" applyFont="1" applyBorder="1"/>
    <xf numFmtId="0" fontId="24" fillId="0" borderId="0" xfId="0" applyFont="1"/>
    <xf numFmtId="168" fontId="17" fillId="0" borderId="0" xfId="0" applyNumberFormat="1" applyFont="1"/>
    <xf numFmtId="0" fontId="17" fillId="0" borderId="0" xfId="0" applyFont="1"/>
    <xf numFmtId="17" fontId="28" fillId="0" borderId="1" xfId="0" quotePrefix="1" applyNumberFormat="1" applyFont="1" applyFill="1" applyBorder="1" applyAlignment="1">
      <alignment horizontal="right"/>
    </xf>
    <xf numFmtId="0" fontId="51" fillId="0" borderId="0" xfId="0" applyFont="1"/>
    <xf numFmtId="0" fontId="13" fillId="0" borderId="0" xfId="9" applyFont="1" applyFill="1" applyAlignment="1">
      <alignment horizontal="left"/>
    </xf>
    <xf numFmtId="0" fontId="17" fillId="0" borderId="0" xfId="0" applyFont="1" applyAlignment="1">
      <alignment horizontal="center"/>
    </xf>
    <xf numFmtId="0" fontId="17" fillId="0" borderId="0" xfId="0" applyFont="1"/>
    <xf numFmtId="1" fontId="35" fillId="0" borderId="0" xfId="0" applyNumberFormat="1" applyFont="1" applyAlignment="1">
      <alignment horizontal="right"/>
    </xf>
    <xf numFmtId="3" fontId="17" fillId="0" borderId="0" xfId="0" applyNumberFormat="1" applyFont="1" applyAlignment="1">
      <alignment horizontal="right" wrapText="1"/>
    </xf>
    <xf numFmtId="167" fontId="18" fillId="0" borderId="0" xfId="0" applyNumberFormat="1" applyFont="1" applyFill="1" applyAlignment="1">
      <alignment horizontal="right"/>
    </xf>
    <xf numFmtId="3" fontId="19" fillId="0" borderId="0" xfId="0" applyNumberFormat="1" applyFont="1" applyFill="1"/>
    <xf numFmtId="3" fontId="19" fillId="0" borderId="0" xfId="0" quotePrefix="1" applyNumberFormat="1" applyFont="1" applyAlignment="1"/>
    <xf numFmtId="3" fontId="0" fillId="0" borderId="0" xfId="0" applyNumberFormat="1"/>
    <xf numFmtId="0" fontId="17" fillId="0" borderId="0" xfId="0" applyFont="1" applyAlignment="1">
      <alignment wrapText="1"/>
    </xf>
    <xf numFmtId="3" fontId="19" fillId="0" borderId="0" xfId="0" applyNumberFormat="1" applyFont="1" applyFill="1" applyBorder="1" applyAlignment="1">
      <alignment vertical="top" wrapText="1"/>
    </xf>
    <xf numFmtId="3" fontId="19" fillId="0" borderId="0" xfId="0" applyNumberFormat="1" applyFont="1" applyFill="1" applyBorder="1" applyAlignment="1"/>
    <xf numFmtId="0" fontId="19" fillId="0" borderId="0" xfId="0" applyFont="1" applyFill="1" applyBorder="1" applyAlignment="1">
      <alignment wrapText="1"/>
    </xf>
    <xf numFmtId="0" fontId="17" fillId="0" borderId="0" xfId="0" applyFont="1" applyAlignment="1">
      <alignment horizontal="right" vertical="top"/>
    </xf>
    <xf numFmtId="0" fontId="17" fillId="0" borderId="0" xfId="0" applyFont="1" applyAlignment="1">
      <alignment horizontal="right" vertical="top" wrapText="1"/>
    </xf>
    <xf numFmtId="0" fontId="39" fillId="0" borderId="0" xfId="0" quotePrefix="1" applyFont="1"/>
    <xf numFmtId="167" fontId="19" fillId="0" borderId="0" xfId="0" applyNumberFormat="1" applyFont="1" applyFill="1"/>
    <xf numFmtId="167" fontId="40" fillId="0" borderId="0" xfId="0" applyNumberFormat="1" applyFont="1" applyBorder="1"/>
    <xf numFmtId="0" fontId="40" fillId="0" borderId="2" xfId="0" applyFont="1" applyBorder="1" applyAlignment="1">
      <alignment wrapText="1"/>
    </xf>
    <xf numFmtId="167" fontId="40" fillId="0" borderId="2" xfId="0" applyNumberFormat="1" applyFont="1" applyBorder="1" applyAlignment="1">
      <alignment wrapText="1"/>
    </xf>
    <xf numFmtId="0" fontId="18" fillId="0" borderId="0" xfId="0" applyFont="1" applyAlignment="1">
      <alignment wrapText="1"/>
    </xf>
    <xf numFmtId="0" fontId="17" fillId="0" borderId="0" xfId="0" applyFont="1"/>
    <xf numFmtId="0" fontId="17" fillId="0" borderId="0" xfId="0" applyFont="1"/>
    <xf numFmtId="0" fontId="19" fillId="0" borderId="0" xfId="0" applyNumberFormat="1" applyFont="1" applyAlignment="1">
      <alignment horizontal="right"/>
    </xf>
    <xf numFmtId="3" fontId="0" fillId="0" borderId="0" xfId="0" applyNumberFormat="1" applyFill="1"/>
    <xf numFmtId="3" fontId="49" fillId="0" borderId="1" xfId="0" applyNumberFormat="1" applyFont="1" applyBorder="1"/>
    <xf numFmtId="3" fontId="54" fillId="0" borderId="0" xfId="0" applyNumberFormat="1" applyFont="1"/>
    <xf numFmtId="3" fontId="24" fillId="0" borderId="0" xfId="0" applyNumberFormat="1" applyFont="1"/>
    <xf numFmtId="3" fontId="49" fillId="0" borderId="0" xfId="0" applyNumberFormat="1" applyFont="1"/>
    <xf numFmtId="0" fontId="19" fillId="0" borderId="0" xfId="0" quotePrefix="1" applyFont="1"/>
    <xf numFmtId="0" fontId="4" fillId="3" borderId="0" xfId="2" applyFont="1" applyFill="1"/>
    <xf numFmtId="9" fontId="39" fillId="0" borderId="0" xfId="1" applyNumberFormat="1" applyFont="1" applyFill="1" applyAlignment="1">
      <alignment horizontal="right"/>
    </xf>
    <xf numFmtId="9" fontId="19" fillId="0" borderId="0" xfId="1" applyNumberFormat="1" applyFont="1" applyFill="1" applyAlignment="1">
      <alignment horizontal="right"/>
    </xf>
    <xf numFmtId="9" fontId="19" fillId="0" borderId="0" xfId="1" applyNumberFormat="1" applyFont="1"/>
    <xf numFmtId="0" fontId="20" fillId="0" borderId="0" xfId="0" quotePrefix="1" applyFont="1"/>
    <xf numFmtId="0" fontId="0" fillId="0" borderId="0" xfId="0" quotePrefix="1"/>
    <xf numFmtId="0" fontId="17" fillId="0" borderId="0" xfId="0" applyFont="1" applyFill="1" applyAlignment="1">
      <alignment horizontal="right" wrapText="1"/>
    </xf>
    <xf numFmtId="3" fontId="39" fillId="0" borderId="0" xfId="0" applyNumberFormat="1" applyFont="1" applyFill="1" applyAlignment="1">
      <alignment horizontal="right"/>
    </xf>
    <xf numFmtId="3" fontId="39" fillId="0" borderId="0" xfId="0" applyNumberFormat="1" applyFont="1" applyAlignment="1">
      <alignment horizontal="right"/>
    </xf>
    <xf numFmtId="0" fontId="17" fillId="0" borderId="0" xfId="0" applyFont="1"/>
    <xf numFmtId="0" fontId="17" fillId="0" borderId="0" xfId="0" applyFont="1"/>
    <xf numFmtId="0" fontId="39" fillId="0" borderId="0" xfId="0" applyFont="1" applyFill="1" applyAlignment="1">
      <alignment horizontal="left"/>
    </xf>
    <xf numFmtId="0" fontId="55" fillId="0" borderId="0" xfId="0" applyFont="1" applyFill="1" applyAlignment="1">
      <alignment horizontal="left"/>
    </xf>
    <xf numFmtId="0" fontId="36" fillId="0" borderId="0" xfId="0" applyFont="1" applyFill="1"/>
    <xf numFmtId="0" fontId="51" fillId="0" borderId="0" xfId="0" applyFont="1" applyFill="1"/>
    <xf numFmtId="0" fontId="57" fillId="0" borderId="0" xfId="0" applyFont="1" applyFill="1"/>
    <xf numFmtId="0" fontId="24" fillId="0" borderId="0" xfId="0" applyFont="1" applyFill="1"/>
    <xf numFmtId="0" fontId="58" fillId="0" borderId="0" xfId="0" applyFont="1"/>
    <xf numFmtId="3" fontId="0" fillId="0" borderId="0" xfId="0" applyNumberFormat="1" applyAlignment="1">
      <alignment horizontal="right"/>
    </xf>
    <xf numFmtId="167" fontId="19" fillId="0" borderId="0" xfId="0" applyNumberFormat="1" applyFont="1" applyFill="1" applyAlignment="1">
      <alignment horizontal="right"/>
    </xf>
    <xf numFmtId="9" fontId="0" fillId="0" borderId="0" xfId="1" applyFont="1" applyFill="1"/>
    <xf numFmtId="0" fontId="0" fillId="0" borderId="0" xfId="0" quotePrefix="1" applyFill="1"/>
    <xf numFmtId="9" fontId="19" fillId="7" borderId="0" xfId="1" applyFont="1" applyFill="1"/>
    <xf numFmtId="0" fontId="17" fillId="0" borderId="0" xfId="0" applyFont="1" applyFill="1" applyAlignment="1">
      <alignment horizontal="right" vertical="top" wrapText="1"/>
    </xf>
    <xf numFmtId="0" fontId="17" fillId="0" borderId="0" xfId="0" applyFont="1" applyFill="1" applyAlignment="1">
      <alignment wrapText="1"/>
    </xf>
    <xf numFmtId="0" fontId="17" fillId="0" borderId="0" xfId="0" applyFont="1"/>
    <xf numFmtId="167" fontId="17" fillId="0" borderId="0" xfId="0" applyNumberFormat="1" applyFont="1" applyFill="1" applyAlignment="1">
      <alignment horizontal="right"/>
    </xf>
    <xf numFmtId="2" fontId="19" fillId="0" borderId="0" xfId="0" applyNumberFormat="1" applyFont="1" applyFill="1" applyAlignment="1">
      <alignment horizontal="right"/>
    </xf>
    <xf numFmtId="1" fontId="19" fillId="0" borderId="0" xfId="0" applyNumberFormat="1" applyFont="1" applyFill="1" applyAlignment="1">
      <alignment horizontal="right"/>
    </xf>
    <xf numFmtId="1" fontId="17" fillId="0" borderId="0" xfId="0" applyNumberFormat="1" applyFont="1" applyFill="1" applyAlignment="1">
      <alignment horizontal="right"/>
    </xf>
    <xf numFmtId="1" fontId="17" fillId="0" borderId="0" xfId="0" applyNumberFormat="1" applyFont="1" applyFill="1" applyAlignment="1">
      <alignment horizontal="right" wrapText="1"/>
    </xf>
    <xf numFmtId="0" fontId="43" fillId="0" borderId="0" xfId="9" applyFill="1" applyAlignment="1">
      <alignment horizontal="left"/>
    </xf>
    <xf numFmtId="0" fontId="17" fillId="0" borderId="0" xfId="0" applyFont="1"/>
    <xf numFmtId="0" fontId="17" fillId="0" borderId="0" xfId="0" applyFont="1"/>
    <xf numFmtId="0" fontId="19" fillId="0" borderId="0" xfId="0" applyNumberFormat="1" applyFont="1" applyFill="1" applyAlignment="1">
      <alignment horizontal="right"/>
    </xf>
    <xf numFmtId="0" fontId="9" fillId="5" borderId="0" xfId="9" applyFont="1" applyFill="1" applyAlignment="1">
      <alignment horizontal="left"/>
    </xf>
    <xf numFmtId="0" fontId="43" fillId="5" borderId="0" xfId="9" applyFill="1"/>
    <xf numFmtId="0" fontId="4" fillId="5" borderId="0" xfId="9" applyFont="1" applyFill="1" applyAlignment="1">
      <alignment horizontal="left"/>
    </xf>
    <xf numFmtId="1" fontId="43" fillId="5" borderId="0" xfId="9" applyNumberFormat="1" applyFill="1"/>
    <xf numFmtId="0" fontId="4" fillId="5" borderId="0" xfId="9" applyFont="1" applyFill="1"/>
    <xf numFmtId="3" fontId="4" fillId="5" borderId="0" xfId="9" applyNumberFormat="1" applyFont="1" applyFill="1" applyAlignment="1">
      <alignment horizontal="left"/>
    </xf>
    <xf numFmtId="3" fontId="17" fillId="4" borderId="0" xfId="0" quotePrefix="1" applyNumberFormat="1" applyFont="1" applyFill="1" applyAlignment="1">
      <alignment horizontal="right"/>
    </xf>
    <xf numFmtId="1" fontId="19" fillId="4" borderId="0" xfId="0" applyNumberFormat="1" applyFont="1" applyFill="1" applyAlignment="1">
      <alignment horizontal="right"/>
    </xf>
    <xf numFmtId="1" fontId="17" fillId="4" borderId="0" xfId="0" applyNumberFormat="1" applyFont="1" applyFill="1" applyAlignment="1">
      <alignment horizontal="right"/>
    </xf>
    <xf numFmtId="3" fontId="24" fillId="0" borderId="0" xfId="0" applyNumberFormat="1" applyFont="1" applyFill="1"/>
    <xf numFmtId="3" fontId="51" fillId="0" borderId="0" xfId="0" applyNumberFormat="1" applyFont="1" applyFill="1"/>
    <xf numFmtId="3" fontId="54" fillId="0" borderId="1" xfId="0" applyNumberFormat="1" applyFont="1" applyBorder="1"/>
    <xf numFmtId="0" fontId="0" fillId="5" borderId="0" xfId="0" applyFill="1"/>
    <xf numFmtId="0" fontId="12" fillId="0" borderId="0" xfId="3" applyAlignment="1" applyProtection="1"/>
    <xf numFmtId="9" fontId="19" fillId="8" borderId="0" xfId="1" applyFont="1" applyFill="1"/>
    <xf numFmtId="0" fontId="17" fillId="0" borderId="0" xfId="0" applyFont="1"/>
    <xf numFmtId="3" fontId="19" fillId="0" borderId="0" xfId="0" applyNumberFormat="1" applyFont="1" applyAlignment="1">
      <alignment horizontal="left"/>
    </xf>
    <xf numFmtId="0" fontId="60" fillId="0" borderId="0" xfId="0" applyFont="1"/>
    <xf numFmtId="0" fontId="60" fillId="0" borderId="0" xfId="0" applyFont="1" applyAlignment="1">
      <alignment horizontal="right"/>
    </xf>
    <xf numFmtId="0" fontId="61" fillId="0" borderId="3" xfId="0" applyFont="1" applyBorder="1" applyAlignment="1">
      <alignment horizontal="right" vertical="top" wrapText="1" readingOrder="1"/>
    </xf>
    <xf numFmtId="0" fontId="61" fillId="0" borderId="0" xfId="0" applyFont="1" applyBorder="1" applyAlignment="1">
      <alignment horizontal="right" vertical="top" wrapText="1" readingOrder="1"/>
    </xf>
    <xf numFmtId="167" fontId="52" fillId="0" borderId="0" xfId="0" applyNumberFormat="1" applyFont="1" applyBorder="1" applyAlignment="1">
      <alignment horizontal="right" vertical="top" wrapText="1" readingOrder="1"/>
    </xf>
    <xf numFmtId="0" fontId="61" fillId="5" borderId="0" xfId="0" applyFont="1" applyFill="1" applyBorder="1" applyAlignment="1">
      <alignment horizontal="right" vertical="top" wrapText="1" readingOrder="1"/>
    </xf>
    <xf numFmtId="0" fontId="2" fillId="5" borderId="0" xfId="0" quotePrefix="1" applyFont="1" applyFill="1" applyBorder="1"/>
    <xf numFmtId="167" fontId="19" fillId="0" borderId="0" xfId="1" applyNumberFormat="1" applyFont="1" applyFill="1"/>
    <xf numFmtId="0" fontId="18" fillId="0" borderId="0" xfId="0" applyFont="1" applyFill="1" applyAlignment="1">
      <alignment horizontal="left"/>
    </xf>
    <xf numFmtId="9" fontId="0" fillId="0" borderId="0" xfId="0" applyNumberFormat="1" applyFill="1" applyAlignment="1">
      <alignment horizontal="right"/>
    </xf>
    <xf numFmtId="2" fontId="0" fillId="0" borderId="0" xfId="1" applyNumberFormat="1" applyFont="1"/>
    <xf numFmtId="0" fontId="36" fillId="0" borderId="0" xfId="0" applyFont="1" applyAlignment="1">
      <alignment horizontal="right" wrapText="1"/>
    </xf>
    <xf numFmtId="0" fontId="20" fillId="0" borderId="0" xfId="0" applyFont="1" applyAlignment="1">
      <alignment horizontal="right" wrapText="1"/>
    </xf>
    <xf numFmtId="0" fontId="17" fillId="0" borderId="0" xfId="0" applyFont="1"/>
    <xf numFmtId="3" fontId="17" fillId="0" borderId="0" xfId="0" applyNumberFormat="1" applyFont="1" applyFill="1" applyAlignment="1">
      <alignment horizontal="right"/>
    </xf>
    <xf numFmtId="0" fontId="25" fillId="0" borderId="0" xfId="12" applyFont="1" applyFill="1" applyBorder="1" applyAlignment="1"/>
    <xf numFmtId="0" fontId="59" fillId="0" borderId="0" xfId="12" applyNumberFormat="1" applyFont="1" applyFill="1" applyBorder="1" applyAlignment="1">
      <alignment vertical="top" wrapText="1" readingOrder="1"/>
    </xf>
    <xf numFmtId="0" fontId="59" fillId="0" borderId="0" xfId="12" applyNumberFormat="1" applyFont="1" applyFill="1" applyBorder="1" applyAlignment="1">
      <alignment vertical="top" wrapText="1" readingOrder="1"/>
    </xf>
    <xf numFmtId="0" fontId="62" fillId="0" borderId="0" xfId="12" applyNumberFormat="1" applyFont="1" applyFill="1" applyBorder="1" applyAlignment="1">
      <alignment vertical="top" wrapText="1" readingOrder="1"/>
    </xf>
    <xf numFmtId="0" fontId="59" fillId="0" borderId="0" xfId="12" applyNumberFormat="1" applyFont="1" applyFill="1" applyBorder="1" applyAlignment="1">
      <alignment horizontal="right" vertical="top" wrapText="1" readingOrder="1"/>
    </xf>
    <xf numFmtId="0" fontId="59" fillId="0" borderId="0" xfId="12" applyNumberFormat="1" applyFont="1" applyFill="1" applyBorder="1" applyAlignment="1">
      <alignment vertical="top" wrapText="1" readingOrder="1"/>
    </xf>
    <xf numFmtId="0" fontId="59" fillId="0" borderId="0" xfId="12" applyNumberFormat="1" applyFont="1" applyFill="1" applyBorder="1" applyAlignment="1">
      <alignment horizontal="right" vertical="top" wrapText="1" readingOrder="1"/>
    </xf>
    <xf numFmtId="0" fontId="59" fillId="0" borderId="0" xfId="12" applyNumberFormat="1" applyFont="1" applyFill="1" applyBorder="1" applyAlignment="1">
      <alignment vertical="top" wrapText="1" readingOrder="1"/>
    </xf>
    <xf numFmtId="0" fontId="27" fillId="5" borderId="0" xfId="0" quotePrefix="1" applyFont="1" applyFill="1"/>
    <xf numFmtId="17" fontId="27" fillId="5" borderId="0" xfId="0" quotePrefix="1" applyNumberFormat="1" applyFont="1" applyFill="1"/>
    <xf numFmtId="0" fontId="17" fillId="4" borderId="0" xfId="0" applyFont="1" applyFill="1" applyAlignment="1">
      <alignment horizontal="right"/>
    </xf>
    <xf numFmtId="0" fontId="40" fillId="0" borderId="0" xfId="4" applyFont="1"/>
    <xf numFmtId="0" fontId="41" fillId="0" borderId="0" xfId="4" applyFont="1"/>
    <xf numFmtId="165" fontId="9" fillId="0" borderId="0" xfId="4" applyNumberFormat="1" applyFont="1" applyFill="1" applyAlignment="1">
      <alignment wrapText="1"/>
    </xf>
    <xf numFmtId="0" fontId="3" fillId="0" borderId="0" xfId="4" applyFill="1"/>
    <xf numFmtId="165" fontId="4" fillId="0" borderId="0" xfId="4" applyNumberFormat="1" applyFont="1" applyFill="1" applyBorder="1" applyAlignment="1">
      <alignment wrapText="1"/>
    </xf>
    <xf numFmtId="3" fontId="39" fillId="0" borderId="0" xfId="4" applyNumberFormat="1" applyFont="1" applyFill="1" applyBorder="1" applyAlignment="1">
      <alignment horizontal="right"/>
    </xf>
    <xf numFmtId="0" fontId="46" fillId="3" borderId="0" xfId="4" applyFont="1" applyFill="1" applyBorder="1"/>
    <xf numFmtId="3" fontId="19" fillId="3" borderId="0" xfId="4" applyNumberFormat="1" applyFont="1" applyFill="1" applyBorder="1" applyAlignment="1">
      <alignment horizontal="right"/>
    </xf>
    <xf numFmtId="3" fontId="39" fillId="3" borderId="0" xfId="4" applyNumberFormat="1" applyFont="1" applyFill="1" applyBorder="1" applyAlignment="1">
      <alignment horizontal="right"/>
    </xf>
    <xf numFmtId="164" fontId="4" fillId="3" borderId="0" xfId="4" applyNumberFormat="1" applyFont="1" applyFill="1" applyBorder="1" applyAlignment="1">
      <alignment wrapText="1"/>
    </xf>
    <xf numFmtId="1" fontId="43" fillId="0" borderId="0" xfId="9" applyNumberFormat="1" applyFill="1"/>
    <xf numFmtId="14" fontId="4" fillId="0" borderId="0" xfId="2" applyNumberFormat="1" applyFill="1"/>
    <xf numFmtId="0" fontId="39" fillId="4" borderId="0" xfId="0" quotePrefix="1" applyFont="1" applyFill="1"/>
    <xf numFmtId="0" fontId="39" fillId="4" borderId="0" xfId="0" applyFont="1" applyFill="1"/>
    <xf numFmtId="0" fontId="17" fillId="0" borderId="0" xfId="0" applyFont="1"/>
    <xf numFmtId="0" fontId="17" fillId="0" borderId="0" xfId="0" applyFont="1"/>
    <xf numFmtId="167" fontId="0" fillId="0" borderId="0" xfId="0" applyNumberFormat="1"/>
    <xf numFmtId="167" fontId="24" fillId="0" borderId="0" xfId="0" applyNumberFormat="1" applyFont="1"/>
    <xf numFmtId="0" fontId="18" fillId="0" borderId="0" xfId="0" applyFont="1" applyAlignment="1">
      <alignment horizontal="right"/>
    </xf>
    <xf numFmtId="3" fontId="19" fillId="5" borderId="0" xfId="0" applyNumberFormat="1" applyFont="1" applyFill="1" applyAlignment="1">
      <alignment horizontal="right"/>
    </xf>
    <xf numFmtId="3" fontId="19" fillId="0" borderId="0" xfId="1" applyNumberFormat="1" applyFont="1" applyFill="1" applyAlignment="1">
      <alignment horizontal="right"/>
    </xf>
    <xf numFmtId="3" fontId="17" fillId="0" borderId="0" xfId="0" applyNumberFormat="1" applyFont="1" applyFill="1"/>
    <xf numFmtId="3" fontId="17" fillId="0" borderId="0" xfId="1" applyNumberFormat="1" applyFont="1" applyFill="1" applyAlignment="1">
      <alignment horizontal="right"/>
    </xf>
    <xf numFmtId="0" fontId="9" fillId="5" borderId="0" xfId="9" applyFont="1" applyFill="1"/>
    <xf numFmtId="0" fontId="49" fillId="0" borderId="1" xfId="0" applyFont="1" applyFill="1" applyBorder="1"/>
    <xf numFmtId="0" fontId="19" fillId="9" borderId="0" xfId="0" applyFont="1" applyFill="1"/>
    <xf numFmtId="3" fontId="51" fillId="0" borderId="0" xfId="0" applyNumberFormat="1" applyFont="1"/>
    <xf numFmtId="3" fontId="49" fillId="6" borderId="0" xfId="0" applyNumberFormat="1" applyFont="1" applyFill="1"/>
    <xf numFmtId="3" fontId="32" fillId="6" borderId="0" xfId="0" applyNumberFormat="1" applyFont="1" applyFill="1" applyAlignment="1">
      <alignment horizontal="right"/>
    </xf>
    <xf numFmtId="0" fontId="32" fillId="0" borderId="0" xfId="0" applyFont="1" applyFill="1"/>
    <xf numFmtId="0" fontId="32" fillId="6" borderId="0" xfId="0" applyFont="1" applyFill="1" applyAlignment="1">
      <alignment horizontal="right"/>
    </xf>
    <xf numFmtId="0" fontId="32" fillId="6" borderId="0" xfId="0" applyFont="1" applyFill="1"/>
    <xf numFmtId="0" fontId="32" fillId="0" borderId="0" xfId="0" applyFont="1"/>
    <xf numFmtId="0" fontId="35" fillId="0" borderId="0" xfId="0" applyFont="1" applyFill="1"/>
    <xf numFmtId="0" fontId="58" fillId="0" borderId="0" xfId="0" applyFont="1" applyFill="1"/>
    <xf numFmtId="167" fontId="54" fillId="0" borderId="0" xfId="0" applyNumberFormat="1" applyFont="1" applyBorder="1" applyAlignment="1">
      <alignment horizontal="right" vertical="top" wrapText="1" readingOrder="1"/>
    </xf>
    <xf numFmtId="0" fontId="19" fillId="9" borderId="0" xfId="0" applyFont="1" applyFill="1" applyAlignment="1">
      <alignment horizontal="right"/>
    </xf>
    <xf numFmtId="0" fontId="0" fillId="9" borderId="0" xfId="0" applyFill="1" applyAlignment="1">
      <alignment horizontal="right"/>
    </xf>
    <xf numFmtId="0" fontId="60" fillId="0" borderId="0" xfId="0" applyFont="1" applyFill="1" applyAlignment="1">
      <alignment horizontal="right"/>
    </xf>
    <xf numFmtId="0" fontId="61" fillId="0" borderId="3" xfId="0" applyFont="1" applyFill="1" applyBorder="1" applyAlignment="1">
      <alignment horizontal="right" vertical="top" wrapText="1" readingOrder="1"/>
    </xf>
    <xf numFmtId="0" fontId="18" fillId="0" borderId="0" xfId="0" applyFont="1" applyFill="1" applyAlignment="1">
      <alignment horizontal="right" vertical="center" wrapText="1"/>
    </xf>
    <xf numFmtId="0" fontId="25" fillId="0" borderId="0" xfId="0" quotePrefix="1" applyFont="1" applyAlignment="1">
      <alignment horizontal="right"/>
    </xf>
    <xf numFmtId="3" fontId="17" fillId="9" borderId="0" xfId="0" quotePrefix="1" applyNumberFormat="1" applyFont="1" applyFill="1" applyAlignment="1">
      <alignment horizontal="right"/>
    </xf>
    <xf numFmtId="9" fontId="0" fillId="9" borderId="0" xfId="1" applyFont="1" applyFill="1" applyAlignment="1">
      <alignment horizontal="right"/>
    </xf>
    <xf numFmtId="49" fontId="17" fillId="0" borderId="0" xfId="0" applyNumberFormat="1" applyFont="1" applyFill="1" applyAlignment="1">
      <alignment horizontal="right"/>
    </xf>
    <xf numFmtId="3" fontId="25" fillId="0" borderId="0" xfId="12" applyNumberFormat="1" applyFont="1" applyFill="1" applyBorder="1" applyAlignment="1"/>
    <xf numFmtId="0" fontId="39" fillId="5" borderId="0" xfId="0" applyFont="1" applyFill="1"/>
    <xf numFmtId="167" fontId="20" fillId="5" borderId="0" xfId="0" applyNumberFormat="1" applyFont="1" applyFill="1"/>
    <xf numFmtId="0" fontId="20" fillId="5" borderId="0" xfId="0" applyFont="1" applyFill="1"/>
    <xf numFmtId="0" fontId="19" fillId="0" borderId="0" xfId="0" quotePrefix="1" applyFont="1" applyAlignment="1">
      <alignment horizontal="right"/>
    </xf>
    <xf numFmtId="0" fontId="4" fillId="5" borderId="0" xfId="9" quotePrefix="1" applyFont="1" applyFill="1" applyAlignment="1">
      <alignment horizontal="left"/>
    </xf>
    <xf numFmtId="174" fontId="43" fillId="0" borderId="0" xfId="9" applyNumberFormat="1"/>
    <xf numFmtId="0" fontId="17" fillId="5" borderId="0" xfId="0" applyFont="1" applyFill="1" applyAlignment="1">
      <alignment horizontal="left"/>
    </xf>
    <xf numFmtId="9" fontId="19" fillId="0" borderId="0" xfId="1" applyFont="1" applyFill="1" applyBorder="1"/>
    <xf numFmtId="0" fontId="19" fillId="4" borderId="0" xfId="0" applyFont="1" applyFill="1" applyAlignment="1">
      <alignment horizontal="right"/>
    </xf>
    <xf numFmtId="9" fontId="0" fillId="4" borderId="0" xfId="1" applyFont="1" applyFill="1" applyAlignment="1">
      <alignment horizontal="right"/>
    </xf>
    <xf numFmtId="0" fontId="0" fillId="4" borderId="0" xfId="0" applyFill="1" applyAlignment="1">
      <alignment horizontal="right"/>
    </xf>
    <xf numFmtId="1" fontId="39" fillId="5" borderId="0" xfId="1" applyNumberFormat="1" applyFont="1" applyFill="1" applyAlignment="1">
      <alignment horizontal="right"/>
    </xf>
    <xf numFmtId="1" fontId="19" fillId="5" borderId="0" xfId="1" applyNumberFormat="1" applyFont="1" applyFill="1"/>
    <xf numFmtId="1" fontId="39" fillId="5" borderId="0" xfId="0" applyNumberFormat="1" applyFont="1" applyFill="1" applyAlignment="1">
      <alignment horizontal="right"/>
    </xf>
    <xf numFmtId="9" fontId="39" fillId="0" borderId="0" xfId="1" quotePrefix="1" applyFont="1" applyFill="1" applyAlignment="1">
      <alignment horizontal="right"/>
    </xf>
    <xf numFmtId="0" fontId="39" fillId="0" borderId="0" xfId="0" quotePrefix="1" applyFont="1" applyFill="1" applyAlignment="1">
      <alignment horizontal="right"/>
    </xf>
    <xf numFmtId="9" fontId="3" fillId="3" borderId="0" xfId="1" applyFill="1"/>
    <xf numFmtId="3" fontId="15" fillId="3" borderId="0" xfId="4" applyNumberFormat="1" applyFont="1" applyFill="1"/>
    <xf numFmtId="3" fontId="19" fillId="3" borderId="0" xfId="4" applyNumberFormat="1" applyFont="1" applyFill="1"/>
    <xf numFmtId="167" fontId="0" fillId="0" borderId="0" xfId="1" applyNumberFormat="1" applyFont="1" applyAlignment="1">
      <alignment horizontal="right"/>
    </xf>
    <xf numFmtId="167" fontId="0" fillId="0" borderId="0" xfId="1" applyNumberFormat="1" applyFont="1"/>
    <xf numFmtId="0" fontId="0" fillId="4" borderId="0" xfId="0" applyFill="1"/>
    <xf numFmtId="9" fontId="0" fillId="0" borderId="0" xfId="0" applyNumberFormat="1" applyAlignment="1">
      <alignment horizontal="right"/>
    </xf>
    <xf numFmtId="16" fontId="17" fillId="0" borderId="0" xfId="0" quotePrefix="1" applyNumberFormat="1" applyFont="1" applyFill="1" applyAlignment="1">
      <alignment horizontal="right"/>
    </xf>
    <xf numFmtId="2" fontId="39" fillId="0" borderId="0" xfId="0" applyNumberFormat="1" applyFont="1" applyAlignment="1">
      <alignment horizontal="right"/>
    </xf>
    <xf numFmtId="0" fontId="17" fillId="0" borderId="0" xfId="0" applyFont="1"/>
    <xf numFmtId="2" fontId="19" fillId="0" borderId="0" xfId="1" applyNumberFormat="1" applyFont="1" applyFill="1"/>
    <xf numFmtId="2" fontId="19" fillId="0" borderId="0" xfId="0" applyNumberFormat="1" applyFont="1" applyFill="1"/>
    <xf numFmtId="0" fontId="19" fillId="0" borderId="0" xfId="4" applyFont="1" applyFill="1"/>
    <xf numFmtId="0" fontId="46" fillId="0" borderId="0" xfId="4" applyFont="1" applyFill="1"/>
    <xf numFmtId="3" fontId="19" fillId="0" borderId="0" xfId="4" applyNumberFormat="1" applyFont="1" applyFill="1" applyAlignment="1">
      <alignment horizontal="right"/>
    </xf>
    <xf numFmtId="3" fontId="39" fillId="0" borderId="0" xfId="4" applyNumberFormat="1" applyFont="1" applyFill="1" applyAlignment="1">
      <alignment horizontal="right"/>
    </xf>
    <xf numFmtId="0" fontId="15" fillId="0" borderId="0" xfId="4" applyFont="1" applyFill="1"/>
    <xf numFmtId="0" fontId="42" fillId="0" borderId="0" xfId="4" applyFont="1" applyFill="1"/>
    <xf numFmtId="0" fontId="16" fillId="0" borderId="0" xfId="4" applyFont="1" applyFill="1"/>
    <xf numFmtId="9" fontId="15" fillId="0" borderId="0" xfId="1" applyFont="1" applyFill="1" applyAlignment="1">
      <alignment horizontal="right"/>
    </xf>
    <xf numFmtId="0" fontId="15" fillId="0" borderId="0" xfId="4" applyFont="1" applyFill="1" applyAlignment="1">
      <alignment horizontal="right"/>
    </xf>
    <xf numFmtId="0" fontId="14" fillId="0" borderId="0" xfId="4" applyFont="1" applyFill="1"/>
    <xf numFmtId="0" fontId="3" fillId="0" borderId="0" xfId="4" applyFill="1" applyAlignment="1">
      <alignment horizontal="right"/>
    </xf>
    <xf numFmtId="9" fontId="15" fillId="0" borderId="0" xfId="1" applyNumberFormat="1" applyFont="1" applyFill="1" applyAlignment="1">
      <alignment horizontal="right"/>
    </xf>
    <xf numFmtId="4" fontId="19" fillId="0" borderId="0" xfId="0" applyNumberFormat="1" applyFont="1" applyFill="1" applyAlignment="1">
      <alignment horizontal="right"/>
    </xf>
    <xf numFmtId="0" fontId="19" fillId="5" borderId="0" xfId="0" applyFont="1" applyFill="1" applyAlignment="1">
      <alignment horizontal="right"/>
    </xf>
    <xf numFmtId="0" fontId="20" fillId="5" borderId="0" xfId="0" applyFont="1" applyFill="1" applyAlignment="1">
      <alignment horizontal="right"/>
    </xf>
    <xf numFmtId="0" fontId="19" fillId="5" borderId="0" xfId="0" quotePrefix="1" applyFont="1" applyFill="1" applyAlignment="1">
      <alignment horizontal="right"/>
    </xf>
    <xf numFmtId="17" fontId="39" fillId="5" borderId="0" xfId="0" quotePrefix="1" applyNumberFormat="1" applyFont="1" applyFill="1"/>
    <xf numFmtId="0" fontId="39" fillId="5" borderId="0" xfId="0" quotePrefix="1" applyFont="1" applyFill="1"/>
    <xf numFmtId="0" fontId="63" fillId="0" borderId="0" xfId="12" applyNumberFormat="1" applyFont="1" applyFill="1" applyBorder="1" applyAlignment="1">
      <alignment vertical="top" wrapText="1" readingOrder="1"/>
    </xf>
    <xf numFmtId="0" fontId="39" fillId="0" borderId="0" xfId="12" applyFont="1" applyFill="1" applyBorder="1" applyAlignment="1"/>
    <xf numFmtId="3" fontId="43" fillId="0" borderId="0" xfId="9" applyNumberFormat="1" applyFill="1"/>
    <xf numFmtId="9" fontId="43" fillId="0" borderId="0" xfId="1" applyFont="1" applyFill="1"/>
    <xf numFmtId="170" fontId="0" fillId="0" borderId="0" xfId="0" applyNumberFormat="1" applyFill="1"/>
    <xf numFmtId="9" fontId="19" fillId="0" borderId="0" xfId="1" quotePrefix="1" applyFont="1" applyAlignment="1">
      <alignment horizontal="center"/>
    </xf>
    <xf numFmtId="1" fontId="39" fillId="0" borderId="0" xfId="1" applyNumberFormat="1" applyFont="1" applyFill="1" applyAlignment="1">
      <alignment horizontal="right"/>
    </xf>
    <xf numFmtId="0" fontId="5" fillId="2" borderId="0" xfId="2" applyFont="1" applyFill="1" applyAlignment="1">
      <alignment horizontal="center" vertical="center"/>
    </xf>
    <xf numFmtId="0" fontId="4" fillId="2" borderId="0" xfId="2" applyFill="1" applyAlignment="1">
      <alignment horizontal="center" vertical="center"/>
    </xf>
    <xf numFmtId="0" fontId="4" fillId="2" borderId="0" xfId="2" applyFill="1" applyAlignment="1">
      <alignment horizontal="center"/>
    </xf>
    <xf numFmtId="0" fontId="17" fillId="0" borderId="0" xfId="0" applyFont="1" applyAlignment="1">
      <alignment horizontal="center"/>
    </xf>
    <xf numFmtId="0" fontId="17" fillId="0" borderId="0" xfId="0" applyFont="1"/>
  </cellXfs>
  <cellStyles count="13">
    <cellStyle name="Hyperlänk" xfId="3" builtinId="8"/>
    <cellStyle name="Hyperlänk 2" xfId="7" xr:uid="{87487DA0-1D95-41CC-9E20-4DFD1A575B2D}"/>
    <cellStyle name="Normal" xfId="0" builtinId="0"/>
    <cellStyle name="Normal 2" xfId="2" xr:uid="{E2E2C31E-9AA5-4E7D-92F6-1D03B169B2BB}"/>
    <cellStyle name="Normal 2 2" xfId="5" xr:uid="{F4F7FEF3-1BDB-4D8E-B6B3-24D3638E1BBB}"/>
    <cellStyle name="Normal 3" xfId="4" xr:uid="{CC655AF4-20F7-4260-B3AA-602F6CDE62B3}"/>
    <cellStyle name="Normal 3 2 2 2" xfId="6" xr:uid="{FFF5588C-0B72-444E-9BB1-FE3B85254731}"/>
    <cellStyle name="Normal 4" xfId="8" xr:uid="{B2D83893-7EA0-4480-B902-9656CB258A82}"/>
    <cellStyle name="Normal 5" xfId="9" xr:uid="{ED8784AA-8833-4467-83B1-DFFAB94B2091}"/>
    <cellStyle name="Normal 6" xfId="10" xr:uid="{4E82D531-069A-42A0-A5DD-F42FBDFC38BF}"/>
    <cellStyle name="Normal 7" xfId="11" xr:uid="{CD6C1A79-08AB-436B-951F-24EA2394F06F}"/>
    <cellStyle name="Normal 8" xfId="12" xr:uid="{CA9F0AC5-D688-442C-8202-1F5F66F3DA1F}"/>
    <cellStyle name="Procent" xfId="1" builtinId="5"/>
  </cellStyles>
  <dxfs count="27">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
      <font>
        <b/>
        <i/>
        <color theme="0"/>
      </font>
      <fill>
        <patternFill>
          <bgColor theme="0" tint="-0.499984740745262"/>
        </patternFill>
      </fill>
    </dxf>
  </dxfs>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8.xml"/><Relationship Id="rId18" Type="http://schemas.openxmlformats.org/officeDocument/2006/relationships/worksheet" Target="worksheets/sheet7.xml"/><Relationship Id="rId26" Type="http://schemas.openxmlformats.org/officeDocument/2006/relationships/chartsheet" Target="chartsheets/sheet17.xml"/><Relationship Id="rId39" Type="http://schemas.openxmlformats.org/officeDocument/2006/relationships/chartsheet" Target="chartsheets/sheet24.xml"/><Relationship Id="rId21" Type="http://schemas.openxmlformats.org/officeDocument/2006/relationships/chartsheet" Target="chartsheets/sheet13.xml"/><Relationship Id="rId34" Type="http://schemas.openxmlformats.org/officeDocument/2006/relationships/chartsheet" Target="chartsheets/sheet21.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4.xml"/><Relationship Id="rId2" Type="http://schemas.openxmlformats.org/officeDocument/2006/relationships/worksheet" Target="worksheets/sheet2.xml"/><Relationship Id="rId16" Type="http://schemas.openxmlformats.org/officeDocument/2006/relationships/chartsheet" Target="chartsheets/sheet10.xml"/><Relationship Id="rId29"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7.xml"/><Relationship Id="rId24" Type="http://schemas.openxmlformats.org/officeDocument/2006/relationships/worksheet" Target="worksheets/sheet9.xml"/><Relationship Id="rId32" Type="http://schemas.openxmlformats.org/officeDocument/2006/relationships/chartsheet" Target="chartsheets/sheet20.xml"/><Relationship Id="rId37" Type="http://schemas.openxmlformats.org/officeDocument/2006/relationships/worksheet" Target="worksheets/sheet15.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chartsheet" Target="chartsheets/sheet9.xml"/><Relationship Id="rId23" Type="http://schemas.openxmlformats.org/officeDocument/2006/relationships/chartsheet" Target="chartsheets/sheet15.xml"/><Relationship Id="rId28" Type="http://schemas.openxmlformats.org/officeDocument/2006/relationships/chartsheet" Target="chartsheets/sheet18.xml"/><Relationship Id="rId36" Type="http://schemas.openxmlformats.org/officeDocument/2006/relationships/chartsheet" Target="chartsheets/sheet22.xml"/><Relationship Id="rId10" Type="http://schemas.openxmlformats.org/officeDocument/2006/relationships/chartsheet" Target="chartsheets/sheet6.xml"/><Relationship Id="rId19" Type="http://schemas.openxmlformats.org/officeDocument/2006/relationships/chartsheet" Target="chartsheets/sheet12.xml"/><Relationship Id="rId31" Type="http://schemas.openxmlformats.org/officeDocument/2006/relationships/worksheet" Target="worksheets/sheet12.xml"/><Relationship Id="rId44"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6.xml"/><Relationship Id="rId22" Type="http://schemas.openxmlformats.org/officeDocument/2006/relationships/chartsheet" Target="chartsheets/sheet14.xml"/><Relationship Id="rId27" Type="http://schemas.openxmlformats.org/officeDocument/2006/relationships/worksheet" Target="worksheets/sheet10.xml"/><Relationship Id="rId30" Type="http://schemas.openxmlformats.org/officeDocument/2006/relationships/chartsheet" Target="chartsheets/sheet19.xml"/><Relationship Id="rId35" Type="http://schemas.openxmlformats.org/officeDocument/2006/relationships/worksheet" Target="worksheets/sheet14.xml"/><Relationship Id="rId43" Type="http://schemas.openxmlformats.org/officeDocument/2006/relationships/externalLink" Target="externalLinks/externalLink4.xml"/><Relationship Id="rId8" Type="http://schemas.openxmlformats.org/officeDocument/2006/relationships/chartsheet" Target="chartsheets/sheet4.xml"/><Relationship Id="rId3" Type="http://schemas.openxmlformats.org/officeDocument/2006/relationships/chartsheet" Target="chartsheets/sheet1.xml"/><Relationship Id="rId12" Type="http://schemas.openxmlformats.org/officeDocument/2006/relationships/worksheet" Target="worksheets/sheet5.xml"/><Relationship Id="rId17" Type="http://schemas.openxmlformats.org/officeDocument/2006/relationships/chartsheet" Target="chartsheets/sheet11.xml"/><Relationship Id="rId25" Type="http://schemas.openxmlformats.org/officeDocument/2006/relationships/chartsheet" Target="chartsheets/sheet16.xml"/><Relationship Id="rId33" Type="http://schemas.openxmlformats.org/officeDocument/2006/relationships/worksheet" Target="worksheets/sheet13.xml"/><Relationship Id="rId38" Type="http://schemas.openxmlformats.org/officeDocument/2006/relationships/chartsheet" Target="chartsheets/sheet23.xml"/><Relationship Id="rId46" Type="http://schemas.openxmlformats.org/officeDocument/2006/relationships/sharedStrings" Target="sharedStrings.xml"/><Relationship Id="rId20" Type="http://schemas.openxmlformats.org/officeDocument/2006/relationships/worksheet" Target="worksheets/sheet8.xml"/><Relationship Id="rId41"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54238313900131E-2"/>
          <c:y val="5.2096540663976933E-2"/>
          <c:w val="0.91304576168609985"/>
          <c:h val="0.88544281961035398"/>
        </c:manualLayout>
      </c:layout>
      <c:barChart>
        <c:barDir val="col"/>
        <c:grouping val="clustered"/>
        <c:varyColors val="0"/>
        <c:ser>
          <c:idx val="0"/>
          <c:order val="0"/>
          <c:tx>
            <c:strRef>
              <c:f>'Summering - Summary'!$CV$6</c:f>
              <c:strCache>
                <c:ptCount val="1"/>
                <c:pt idx="0">
                  <c:v>Lägsta</c:v>
                </c:pt>
              </c:strCache>
            </c:strRef>
          </c:tx>
          <c:spPr>
            <a:solidFill>
              <a:srgbClr val="FFC000"/>
            </a:solidFill>
            <a:ln>
              <a:solidFill>
                <a:srgbClr val="FFC000"/>
              </a:solidFill>
            </a:ln>
            <a:effectLst/>
          </c:spPr>
          <c:invertIfNegative val="0"/>
          <c:cat>
            <c:strRef>
              <c:extLst>
                <c:ext xmlns:c15="http://schemas.microsoft.com/office/drawing/2012/chart" uri="{02D57815-91ED-43cb-92C2-25804820EDAC}">
                  <c15:fullRef>
                    <c15:sqref>'Summering - Summary'!$A$9:$A$15</c15:sqref>
                  </c15:fullRef>
                </c:ext>
              </c:extLst>
              <c:f>('Summering - Summary'!$A$9,'Summering - Summary'!$A$11:$A$15)</c:f>
              <c:strCache>
                <c:ptCount val="6"/>
                <c:pt idx="0">
                  <c:v>Vägtrafik - totalt</c:v>
                </c:pt>
                <c:pt idx="1">
                  <c:v>Vägtrafik - tung trafik</c:v>
                </c:pt>
                <c:pt idx="2">
                  <c:v>Järnväg - persontåg</c:v>
                </c:pt>
                <c:pt idx="3">
                  <c:v>Järnväg - godståg</c:v>
                </c:pt>
                <c:pt idx="4">
                  <c:v>Flygtrafik - inrikes</c:v>
                </c:pt>
                <c:pt idx="5">
                  <c:v>Flygtrafik - utrikes</c:v>
                </c:pt>
              </c:strCache>
            </c:strRef>
          </c:cat>
          <c:val>
            <c:numRef>
              <c:extLst>
                <c:ext xmlns:c15="http://schemas.microsoft.com/office/drawing/2012/chart" uri="{02D57815-91ED-43cb-92C2-25804820EDAC}">
                  <c15:fullRef>
                    <c15:sqref>'Summering - Summary'!$CV$9:$CV$15</c15:sqref>
                  </c15:fullRef>
                </c:ext>
              </c:extLst>
              <c:f>('Summering - Summary'!$CV$9,'Summering - Summary'!$CV$11:$CV$15)</c:f>
              <c:numCache>
                <c:formatCode>0%</c:formatCode>
                <c:ptCount val="6"/>
                <c:pt idx="0" formatCode="0">
                  <c:v>-27</c:v>
                </c:pt>
                <c:pt idx="1" formatCode="0">
                  <c:v>-12</c:v>
                </c:pt>
                <c:pt idx="2" formatCode="0">
                  <c:v>-30</c:v>
                </c:pt>
                <c:pt idx="3" formatCode="0">
                  <c:v>-19.435130184871078</c:v>
                </c:pt>
                <c:pt idx="4" formatCode="0">
                  <c:v>-79.479377958079795</c:v>
                </c:pt>
                <c:pt idx="5" formatCode="0">
                  <c:v>-91.420534458509138</c:v>
                </c:pt>
              </c:numCache>
            </c:numRef>
          </c:val>
          <c:extLst>
            <c:ext xmlns:c16="http://schemas.microsoft.com/office/drawing/2014/chart" uri="{C3380CC4-5D6E-409C-BE32-E72D297353CC}">
              <c16:uniqueId val="{00000000-C5FE-4223-B441-1E172DAAF84C}"/>
            </c:ext>
          </c:extLst>
        </c:ser>
        <c:ser>
          <c:idx val="1"/>
          <c:order val="1"/>
          <c:tx>
            <c:strRef>
              <c:f>'Summering - Summary'!$CX$6</c:f>
              <c:strCache>
                <c:ptCount val="1"/>
                <c:pt idx="0">
                  <c:v>2020 vs. 2019</c:v>
                </c:pt>
              </c:strCache>
            </c:strRef>
          </c:tx>
          <c:spPr>
            <a:solidFill>
              <a:schemeClr val="bg1">
                <a:lumMod val="75000"/>
              </a:schemeClr>
            </a:solidFill>
            <a:ln>
              <a:solidFill>
                <a:schemeClr val="bg1">
                  <a:lumMod val="75000"/>
                </a:schemeClr>
              </a:solidFill>
            </a:ln>
            <a:effectLst/>
          </c:spPr>
          <c:invertIfNegative val="0"/>
          <c:cat>
            <c:strRef>
              <c:extLst>
                <c:ext xmlns:c15="http://schemas.microsoft.com/office/drawing/2012/chart" uri="{02D57815-91ED-43cb-92C2-25804820EDAC}">
                  <c15:fullRef>
                    <c15:sqref>'Summering - Summary'!$A$9:$A$15</c15:sqref>
                  </c15:fullRef>
                </c:ext>
              </c:extLst>
              <c:f>('Summering - Summary'!$A$9,'Summering - Summary'!$A$11:$A$15)</c:f>
              <c:strCache>
                <c:ptCount val="6"/>
                <c:pt idx="0">
                  <c:v>Vägtrafik - totalt</c:v>
                </c:pt>
                <c:pt idx="1">
                  <c:v>Vägtrafik - tung trafik</c:v>
                </c:pt>
                <c:pt idx="2">
                  <c:v>Järnväg - persontåg</c:v>
                </c:pt>
                <c:pt idx="3">
                  <c:v>Järnväg - godståg</c:v>
                </c:pt>
                <c:pt idx="4">
                  <c:v>Flygtrafik - inrikes</c:v>
                </c:pt>
                <c:pt idx="5">
                  <c:v>Flygtrafik - utrikes</c:v>
                </c:pt>
              </c:strCache>
            </c:strRef>
          </c:cat>
          <c:val>
            <c:numRef>
              <c:extLst>
                <c:ext xmlns:c15="http://schemas.microsoft.com/office/drawing/2012/chart" uri="{02D57815-91ED-43cb-92C2-25804820EDAC}">
                  <c15:fullRef>
                    <c15:sqref>'Summering - Summary'!$CX$9:$CX$15</c15:sqref>
                  </c15:fullRef>
                </c:ext>
              </c:extLst>
              <c:f>('Summering - Summary'!$CX$9,'Summering - Summary'!$CX$11:$CX$15)</c:f>
              <c:numCache>
                <c:formatCode>0</c:formatCode>
                <c:ptCount val="6"/>
                <c:pt idx="0">
                  <c:v>-8.9</c:v>
                </c:pt>
                <c:pt idx="1">
                  <c:v>-1.5</c:v>
                </c:pt>
                <c:pt idx="2">
                  <c:v>-13</c:v>
                </c:pt>
                <c:pt idx="3">
                  <c:v>1</c:v>
                </c:pt>
                <c:pt idx="4" formatCode="General">
                  <c:v>-57</c:v>
                </c:pt>
                <c:pt idx="5" formatCode="General">
                  <c:v>-72</c:v>
                </c:pt>
              </c:numCache>
            </c:numRef>
          </c:val>
          <c:extLst>
            <c:ext xmlns:c16="http://schemas.microsoft.com/office/drawing/2014/chart" uri="{C3380CC4-5D6E-409C-BE32-E72D297353CC}">
              <c16:uniqueId val="{00000001-C5FE-4223-B441-1E172DAAF84C}"/>
            </c:ext>
          </c:extLst>
        </c:ser>
        <c:ser>
          <c:idx val="2"/>
          <c:order val="2"/>
          <c:tx>
            <c:strRef>
              <c:f>'Summering - Summary'!$CY$6</c:f>
              <c:strCache>
                <c:ptCount val="1"/>
                <c:pt idx="0">
                  <c:v>2021 vs. 2019</c:v>
                </c:pt>
              </c:strCache>
            </c:strRef>
          </c:tx>
          <c:spPr>
            <a:solidFill>
              <a:schemeClr val="tx1"/>
            </a:solidFill>
            <a:ln>
              <a:solidFill>
                <a:schemeClr val="tx1"/>
              </a:solidFill>
            </a:ln>
            <a:effectLst/>
          </c:spPr>
          <c:invertIfNegative val="0"/>
          <c:cat>
            <c:strRef>
              <c:extLst>
                <c:ext xmlns:c15="http://schemas.microsoft.com/office/drawing/2012/chart" uri="{02D57815-91ED-43cb-92C2-25804820EDAC}">
                  <c15:fullRef>
                    <c15:sqref>'Summering - Summary'!$A$9:$A$15</c15:sqref>
                  </c15:fullRef>
                </c:ext>
              </c:extLst>
              <c:f>('Summering - Summary'!$A$9,'Summering - Summary'!$A$11:$A$15)</c:f>
              <c:strCache>
                <c:ptCount val="6"/>
                <c:pt idx="0">
                  <c:v>Vägtrafik - totalt</c:v>
                </c:pt>
                <c:pt idx="1">
                  <c:v>Vägtrafik - tung trafik</c:v>
                </c:pt>
                <c:pt idx="2">
                  <c:v>Järnväg - persontåg</c:v>
                </c:pt>
                <c:pt idx="3">
                  <c:v>Järnväg - godståg</c:v>
                </c:pt>
                <c:pt idx="4">
                  <c:v>Flygtrafik - inrikes</c:v>
                </c:pt>
                <c:pt idx="5">
                  <c:v>Flygtrafik - utrikes</c:v>
                </c:pt>
              </c:strCache>
            </c:strRef>
          </c:cat>
          <c:val>
            <c:numRef>
              <c:extLst>
                <c:ext xmlns:c15="http://schemas.microsoft.com/office/drawing/2012/chart" uri="{02D57815-91ED-43cb-92C2-25804820EDAC}">
                  <c15:fullRef>
                    <c15:sqref>'Summering - Summary'!$CY$9:$CY$15</c15:sqref>
                  </c15:fullRef>
                </c:ext>
              </c:extLst>
              <c:f>('Summering - Summary'!$CY$9,'Summering - Summary'!$CY$11:$CY$15)</c:f>
              <c:numCache>
                <c:formatCode>0</c:formatCode>
                <c:ptCount val="6"/>
                <c:pt idx="0">
                  <c:v>-5.073799999999995</c:v>
                </c:pt>
                <c:pt idx="1">
                  <c:v>4.1144999999999987</c:v>
                </c:pt>
                <c:pt idx="2">
                  <c:v>-5</c:v>
                </c:pt>
                <c:pt idx="3">
                  <c:v>5</c:v>
                </c:pt>
                <c:pt idx="4" formatCode="General">
                  <c:v>-48</c:v>
                </c:pt>
                <c:pt idx="5">
                  <c:v>-60</c:v>
                </c:pt>
              </c:numCache>
            </c:numRef>
          </c:val>
          <c:extLst>
            <c:ext xmlns:c16="http://schemas.microsoft.com/office/drawing/2014/chart" uri="{C3380CC4-5D6E-409C-BE32-E72D297353CC}">
              <c16:uniqueId val="{00000002-C5FE-4223-B441-1E172DAAF84C}"/>
            </c:ext>
          </c:extLst>
        </c:ser>
        <c:dLbls>
          <c:showLegendKey val="0"/>
          <c:showVal val="0"/>
          <c:showCatName val="0"/>
          <c:showSerName val="0"/>
          <c:showPercent val="0"/>
          <c:showBubbleSize val="0"/>
        </c:dLbls>
        <c:gapWidth val="219"/>
        <c:overlap val="-27"/>
        <c:axId val="1491725615"/>
        <c:axId val="1582588063"/>
      </c:barChart>
      <c:catAx>
        <c:axId val="1491725615"/>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582588063"/>
        <c:crosses val="autoZero"/>
        <c:auto val="1"/>
        <c:lblAlgn val="ctr"/>
        <c:lblOffset val="100"/>
        <c:noMultiLvlLbl val="0"/>
      </c:catAx>
      <c:valAx>
        <c:axId val="15825880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91725615"/>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Långdistanståg / </a:t>
            </a:r>
            <a:r>
              <a:rPr lang="sv-SE" b="1" i="1"/>
              <a:t>Long-distance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7.6578114628771426E-2"/>
          <c:y val="0.1317088784886086"/>
          <c:w val="0.91704737284248883"/>
          <c:h val="0.8328203282585499"/>
        </c:manualLayout>
      </c:layout>
      <c:lineChart>
        <c:grouping val="standard"/>
        <c:varyColors val="0"/>
        <c:ser>
          <c:idx val="0"/>
          <c:order val="0"/>
          <c:tx>
            <c:strRef>
              <c:f>'Tåg - Train 2'!$D$6</c:f>
              <c:strCache>
                <c:ptCount val="1"/>
                <c:pt idx="0">
                  <c:v>2019</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2'!$D$7:$D$59</c:f>
              <c:numCache>
                <c:formatCode>#,##0</c:formatCode>
                <c:ptCount val="53"/>
                <c:pt idx="0">
                  <c:v>663031.18099999998</c:v>
                </c:pt>
                <c:pt idx="1">
                  <c:v>638735.93499999994</c:v>
                </c:pt>
                <c:pt idx="2">
                  <c:v>664676.66899999999</c:v>
                </c:pt>
                <c:pt idx="3">
                  <c:v>669911.59899999993</c:v>
                </c:pt>
                <c:pt idx="4">
                  <c:v>656778.67000000004</c:v>
                </c:pt>
                <c:pt idx="5">
                  <c:v>660024.97499999998</c:v>
                </c:pt>
                <c:pt idx="6">
                  <c:v>670477.46600000001</c:v>
                </c:pt>
                <c:pt idx="7">
                  <c:v>678576.64400000009</c:v>
                </c:pt>
                <c:pt idx="8">
                  <c:v>658537.26400000008</c:v>
                </c:pt>
                <c:pt idx="9">
                  <c:v>657252.81400000001</c:v>
                </c:pt>
                <c:pt idx="10">
                  <c:v>651891.10899999994</c:v>
                </c:pt>
                <c:pt idx="11">
                  <c:v>649473.42700000003</c:v>
                </c:pt>
                <c:pt idx="12">
                  <c:v>653639.20600000012</c:v>
                </c:pt>
                <c:pt idx="13">
                  <c:v>652340.77399999998</c:v>
                </c:pt>
                <c:pt idx="14">
                  <c:v>646845.23399999994</c:v>
                </c:pt>
                <c:pt idx="15">
                  <c:v>525779.99600000004</c:v>
                </c:pt>
                <c:pt idx="16">
                  <c:v>607545.31700000004</c:v>
                </c:pt>
                <c:pt idx="17">
                  <c:v>603240.29200000002</c:v>
                </c:pt>
                <c:pt idx="18">
                  <c:v>638758.14599999995</c:v>
                </c:pt>
                <c:pt idx="19">
                  <c:v>591618.174</c:v>
                </c:pt>
                <c:pt idx="20">
                  <c:v>627414.21799999999</c:v>
                </c:pt>
                <c:pt idx="21">
                  <c:v>492791.87</c:v>
                </c:pt>
                <c:pt idx="22">
                  <c:v>560010.36200000008</c:v>
                </c:pt>
                <c:pt idx="23">
                  <c:v>605486.35600000003</c:v>
                </c:pt>
                <c:pt idx="24">
                  <c:v>604785.272</c:v>
                </c:pt>
                <c:pt idx="25">
                  <c:v>594186.23100000003</c:v>
                </c:pt>
                <c:pt idx="26">
                  <c:v>578419.54399999999</c:v>
                </c:pt>
                <c:pt idx="27">
                  <c:v>556533.55900000001</c:v>
                </c:pt>
                <c:pt idx="28">
                  <c:v>553661.84499999997</c:v>
                </c:pt>
                <c:pt idx="29">
                  <c:v>510693.80900000001</c:v>
                </c:pt>
                <c:pt idx="30">
                  <c:v>510200.72500000003</c:v>
                </c:pt>
                <c:pt idx="31">
                  <c:v>564967.32799999998</c:v>
                </c:pt>
                <c:pt idx="32">
                  <c:v>544872.18700000003</c:v>
                </c:pt>
                <c:pt idx="33">
                  <c:v>623639.67800000007</c:v>
                </c:pt>
                <c:pt idx="34">
                  <c:v>638464.12300000002</c:v>
                </c:pt>
                <c:pt idx="35">
                  <c:v>630147.42799999996</c:v>
                </c:pt>
                <c:pt idx="36">
                  <c:v>522874.80499999993</c:v>
                </c:pt>
                <c:pt idx="37">
                  <c:v>510945.02300000004</c:v>
                </c:pt>
                <c:pt idx="38">
                  <c:v>648707.92299999995</c:v>
                </c:pt>
                <c:pt idx="39">
                  <c:v>648432.11699999997</c:v>
                </c:pt>
                <c:pt idx="40">
                  <c:v>655476.125</c:v>
                </c:pt>
                <c:pt idx="41">
                  <c:v>613231.27300000004</c:v>
                </c:pt>
                <c:pt idx="42">
                  <c:v>649564.55700000003</c:v>
                </c:pt>
                <c:pt idx="43">
                  <c:v>629142.83000000007</c:v>
                </c:pt>
                <c:pt idx="44">
                  <c:v>670290.92299999995</c:v>
                </c:pt>
                <c:pt idx="45">
                  <c:v>666360.17800000007</c:v>
                </c:pt>
                <c:pt idx="46">
                  <c:v>670954.38800000015</c:v>
                </c:pt>
                <c:pt idx="47">
                  <c:v>668556.39999999991</c:v>
                </c:pt>
                <c:pt idx="48">
                  <c:v>672766.11699999997</c:v>
                </c:pt>
                <c:pt idx="49">
                  <c:v>669585.22100000002</c:v>
                </c:pt>
                <c:pt idx="50">
                  <c:v>689060.83100000001</c:v>
                </c:pt>
                <c:pt idx="51">
                  <c:v>565693.55799999996</c:v>
                </c:pt>
                <c:pt idx="52">
                  <c:v>493974.16800000001</c:v>
                </c:pt>
              </c:numCache>
            </c:numRef>
          </c:val>
          <c:smooth val="0"/>
          <c:extLst>
            <c:ext xmlns:c16="http://schemas.microsoft.com/office/drawing/2014/chart" uri="{C3380CC4-5D6E-409C-BE32-E72D297353CC}">
              <c16:uniqueId val="{00000000-4EE7-488B-A9ED-550737749983}"/>
            </c:ext>
          </c:extLst>
        </c:ser>
        <c:ser>
          <c:idx val="1"/>
          <c:order val="1"/>
          <c:tx>
            <c:strRef>
              <c:f>'Tåg - Train 2'!$G$6</c:f>
              <c:strCache>
                <c:ptCount val="1"/>
                <c:pt idx="0">
                  <c:v>2020</c:v>
                </c:pt>
              </c:strCache>
            </c:strRef>
          </c:tx>
          <c:spPr>
            <a:ln w="12700" cap="rnd">
              <a:solidFill>
                <a:schemeClr val="tx1"/>
              </a:solidFill>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2'!$G$7:$G$59</c:f>
              <c:numCache>
                <c:formatCode>#,##0</c:formatCode>
                <c:ptCount val="53"/>
                <c:pt idx="0">
                  <c:v>422254.77800000005</c:v>
                </c:pt>
                <c:pt idx="1">
                  <c:v>675246.85700000008</c:v>
                </c:pt>
                <c:pt idx="2">
                  <c:v>683307.08799999999</c:v>
                </c:pt>
                <c:pt idx="3">
                  <c:v>683852.42700000003</c:v>
                </c:pt>
                <c:pt idx="4">
                  <c:v>681283.429</c:v>
                </c:pt>
                <c:pt idx="5">
                  <c:v>687269.48199999996</c:v>
                </c:pt>
                <c:pt idx="6">
                  <c:v>689212.25</c:v>
                </c:pt>
                <c:pt idx="7">
                  <c:v>683958.26</c:v>
                </c:pt>
                <c:pt idx="8">
                  <c:v>683767.24800000002</c:v>
                </c:pt>
                <c:pt idx="9">
                  <c:v>687387.49</c:v>
                </c:pt>
                <c:pt idx="10">
                  <c:v>666780.16999999993</c:v>
                </c:pt>
                <c:pt idx="11">
                  <c:v>625135.43599999999</c:v>
                </c:pt>
                <c:pt idx="12">
                  <c:v>451523.04399999999</c:v>
                </c:pt>
                <c:pt idx="13">
                  <c:v>306358.22200000001</c:v>
                </c:pt>
                <c:pt idx="14">
                  <c:v>266566.40099999995</c:v>
                </c:pt>
                <c:pt idx="15">
                  <c:v>257422.08799999999</c:v>
                </c:pt>
                <c:pt idx="16">
                  <c:v>272758.06900000002</c:v>
                </c:pt>
                <c:pt idx="17">
                  <c:v>255416.37699999998</c:v>
                </c:pt>
                <c:pt idx="18">
                  <c:v>276665.21900000004</c:v>
                </c:pt>
                <c:pt idx="19">
                  <c:v>263620.74400000001</c:v>
                </c:pt>
                <c:pt idx="20">
                  <c:v>274480.08100000001</c:v>
                </c:pt>
                <c:pt idx="21">
                  <c:v>259141.24799999999</c:v>
                </c:pt>
                <c:pt idx="22">
                  <c:v>277949.929</c:v>
                </c:pt>
                <c:pt idx="23">
                  <c:v>288064.54599999997</c:v>
                </c:pt>
                <c:pt idx="24">
                  <c:v>286797.978</c:v>
                </c:pt>
                <c:pt idx="25">
                  <c:v>339120.16899999999</c:v>
                </c:pt>
                <c:pt idx="26">
                  <c:v>353044.05099999998</c:v>
                </c:pt>
                <c:pt idx="27">
                  <c:v>377845.576</c:v>
                </c:pt>
                <c:pt idx="28">
                  <c:v>375332.27100000007</c:v>
                </c:pt>
                <c:pt idx="29">
                  <c:v>366161.97500000003</c:v>
                </c:pt>
                <c:pt idx="30">
                  <c:v>382356.06199999992</c:v>
                </c:pt>
                <c:pt idx="31">
                  <c:v>379631.90800000005</c:v>
                </c:pt>
                <c:pt idx="32">
                  <c:v>369759.23300000007</c:v>
                </c:pt>
                <c:pt idx="33">
                  <c:v>391329.978</c:v>
                </c:pt>
                <c:pt idx="34">
                  <c:v>377561.68400000001</c:v>
                </c:pt>
                <c:pt idx="35">
                  <c:v>366795.25300000003</c:v>
                </c:pt>
                <c:pt idx="36">
                  <c:v>451656.54399999994</c:v>
                </c:pt>
                <c:pt idx="37">
                  <c:v>455724.05900000007</c:v>
                </c:pt>
                <c:pt idx="38">
                  <c:v>437484.533</c:v>
                </c:pt>
                <c:pt idx="39">
                  <c:v>458681.66000000003</c:v>
                </c:pt>
                <c:pt idx="40">
                  <c:v>400112.64899999998</c:v>
                </c:pt>
                <c:pt idx="41">
                  <c:v>460207.22900000005</c:v>
                </c:pt>
                <c:pt idx="42">
                  <c:v>480708.28200000006</c:v>
                </c:pt>
                <c:pt idx="43">
                  <c:v>381348.12200000009</c:v>
                </c:pt>
                <c:pt idx="44">
                  <c:v>429103.69699999993</c:v>
                </c:pt>
                <c:pt idx="45">
                  <c:v>499843.27799999999</c:v>
                </c:pt>
                <c:pt idx="46">
                  <c:v>487369.48599999998</c:v>
                </c:pt>
                <c:pt idx="47">
                  <c:v>506933.13899999997</c:v>
                </c:pt>
                <c:pt idx="48">
                  <c:v>411399.48900000006</c:v>
                </c:pt>
                <c:pt idx="49">
                  <c:v>424005.37099999998</c:v>
                </c:pt>
                <c:pt idx="50">
                  <c:v>537742.33700000006</c:v>
                </c:pt>
                <c:pt idx="51">
                  <c:v>486229.99599999998</c:v>
                </c:pt>
                <c:pt idx="52">
                  <c:v>449234.79</c:v>
                </c:pt>
              </c:numCache>
            </c:numRef>
          </c:val>
          <c:smooth val="0"/>
          <c:extLst>
            <c:ext xmlns:c16="http://schemas.microsoft.com/office/drawing/2014/chart" uri="{C3380CC4-5D6E-409C-BE32-E72D297353CC}">
              <c16:uniqueId val="{00000001-4EE7-488B-A9ED-550737749983}"/>
            </c:ext>
          </c:extLst>
        </c:ser>
        <c:ser>
          <c:idx val="2"/>
          <c:order val="2"/>
          <c:tx>
            <c:strRef>
              <c:f>'Tåg - Train 2'!$J$6</c:f>
              <c:strCache>
                <c:ptCount val="1"/>
                <c:pt idx="0">
                  <c:v>2021</c:v>
                </c:pt>
              </c:strCache>
            </c:strRef>
          </c:tx>
          <c:spPr>
            <a:ln w="12700" cap="rnd">
              <a:solidFill>
                <a:srgbClr val="00B0F0"/>
              </a:solidFill>
              <a:round/>
            </a:ln>
            <a:effectLst/>
          </c:spPr>
          <c:marker>
            <c:symbol val="circle"/>
            <c:size val="5"/>
            <c:spPr>
              <a:solidFill>
                <a:srgbClr val="00B0F0"/>
              </a:solidFill>
              <a:ln w="9525">
                <a:solidFill>
                  <a:srgbClr val="00B0F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2'!$J$7:$J$59</c:f>
              <c:numCache>
                <c:formatCode>#,##0</c:formatCode>
                <c:ptCount val="53"/>
                <c:pt idx="0">
                  <c:v>504761.62599999999</c:v>
                </c:pt>
                <c:pt idx="1">
                  <c:v>437354.85199999996</c:v>
                </c:pt>
                <c:pt idx="2">
                  <c:v>427856.05099999998</c:v>
                </c:pt>
                <c:pt idx="3">
                  <c:v>438806.99899999995</c:v>
                </c:pt>
                <c:pt idx="4">
                  <c:v>471161.01400000002</c:v>
                </c:pt>
                <c:pt idx="5">
                  <c:v>469490.75400000002</c:v>
                </c:pt>
                <c:pt idx="6">
                  <c:v>471073.15099999995</c:v>
                </c:pt>
                <c:pt idx="7">
                  <c:v>478185.44799999992</c:v>
                </c:pt>
                <c:pt idx="8">
                  <c:v>499510.23500000004</c:v>
                </c:pt>
                <c:pt idx="9">
                  <c:v>491974.90299999993</c:v>
                </c:pt>
                <c:pt idx="10">
                  <c:v>483412.93700000009</c:v>
                </c:pt>
                <c:pt idx="11">
                  <c:v>492450.66399999999</c:v>
                </c:pt>
                <c:pt idx="12">
                  <c:v>464037.54999999993</c:v>
                </c:pt>
                <c:pt idx="13">
                  <c:v>552640.63500000001</c:v>
                </c:pt>
                <c:pt idx="14">
                  <c:v>549383.43500000006</c:v>
                </c:pt>
                <c:pt idx="15">
                  <c:v>546763.04099999997</c:v>
                </c:pt>
                <c:pt idx="16">
                  <c:v>505077.66200000001</c:v>
                </c:pt>
                <c:pt idx="17">
                  <c:v>579815.65599999996</c:v>
                </c:pt>
                <c:pt idx="18">
                  <c:v>554306.80700000003</c:v>
                </c:pt>
                <c:pt idx="19">
                  <c:v>572065.397</c:v>
                </c:pt>
                <c:pt idx="20">
                  <c:v>578381.875</c:v>
                </c:pt>
                <c:pt idx="21">
                  <c:v>603040.43299999996</c:v>
                </c:pt>
                <c:pt idx="22">
                  <c:v>603835.99800000002</c:v>
                </c:pt>
                <c:pt idx="23">
                  <c:v>590272.78</c:v>
                </c:pt>
                <c:pt idx="24">
                  <c:v>522179.99700000003</c:v>
                </c:pt>
                <c:pt idx="25">
                  <c:v>545024.152</c:v>
                </c:pt>
                <c:pt idx="26">
                  <c:v>540815.31400000001</c:v>
                </c:pt>
                <c:pt idx="27">
                  <c:v>549639.53800000006</c:v>
                </c:pt>
                <c:pt idx="28">
                  <c:v>546620.66400000011</c:v>
                </c:pt>
                <c:pt idx="29">
                  <c:v>560931.66499999992</c:v>
                </c:pt>
                <c:pt idx="30">
                  <c:v>576119.08599999989</c:v>
                </c:pt>
                <c:pt idx="31">
                  <c:v>572020.27400000009</c:v>
                </c:pt>
                <c:pt idx="32">
                  <c:v>565247.38</c:v>
                </c:pt>
                <c:pt idx="33">
                  <c:v>587981.63800000004</c:v>
                </c:pt>
                <c:pt idx="34">
                  <c:v>567246.15200000012</c:v>
                </c:pt>
                <c:pt idx="35">
                  <c:v>581458.495</c:v>
                </c:pt>
                <c:pt idx="36">
                  <c:v>573547.277</c:v>
                </c:pt>
                <c:pt idx="37">
                  <c:v>560341.39299999992</c:v>
                </c:pt>
                <c:pt idx="38">
                  <c:v>584876.62400000007</c:v>
                </c:pt>
                <c:pt idx="39">
                  <c:v>598398.77799999993</c:v>
                </c:pt>
                <c:pt idx="40">
                  <c:v>582874.58799999999</c:v>
                </c:pt>
                <c:pt idx="41">
                  <c:v>538810.05900000001</c:v>
                </c:pt>
                <c:pt idx="42">
                  <c:v>562458.15800000005</c:v>
                </c:pt>
                <c:pt idx="43">
                  <c:v>600671.23399999994</c:v>
                </c:pt>
                <c:pt idx="44">
                  <c:v>601551.76500000001</c:v>
                </c:pt>
                <c:pt idx="45">
                  <c:v>590013.42500000005</c:v>
                </c:pt>
                <c:pt idx="46">
                  <c:v>588812.45600000001</c:v>
                </c:pt>
                <c:pt idx="47">
                  <c:v>591403.16300000006</c:v>
                </c:pt>
                <c:pt idx="48">
                  <c:v>599497.49700000009</c:v>
                </c:pt>
                <c:pt idx="49">
                  <c:v>697430.85699999996</c:v>
                </c:pt>
                <c:pt idx="50">
                  <c:v>616340.25</c:v>
                </c:pt>
                <c:pt idx="51">
                  <c:v>442187.75900000002</c:v>
                </c:pt>
                <c:pt idx="52">
                  <c:v>206067.984</c:v>
                </c:pt>
              </c:numCache>
            </c:numRef>
          </c:val>
          <c:smooth val="0"/>
          <c:extLst>
            <c:ext xmlns:c16="http://schemas.microsoft.com/office/drawing/2014/chart" uri="{C3380CC4-5D6E-409C-BE32-E72D297353CC}">
              <c16:uniqueId val="{00000002-4EE7-488B-A9ED-550737749983}"/>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82498564155281451"/>
          <c:y val="0.61572592313723129"/>
          <c:w val="8.153149898108443E-2"/>
          <c:h val="0.167012553752037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Medeldistanståg </a:t>
            </a:r>
            <a:r>
              <a:rPr lang="sv-SE" b="1" i="1"/>
              <a:t>/ Medium-distance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'Tåg - Train 2'!$E$6</c:f>
              <c:strCache>
                <c:ptCount val="1"/>
                <c:pt idx="0">
                  <c:v>2019</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2'!$E$7:$E$59</c:f>
              <c:numCache>
                <c:formatCode>#,##0</c:formatCode>
                <c:ptCount val="53"/>
                <c:pt idx="0">
                  <c:v>1173482.791</c:v>
                </c:pt>
                <c:pt idx="1">
                  <c:v>1196060.909</c:v>
                </c:pt>
                <c:pt idx="2">
                  <c:v>1183438.1000000001</c:v>
                </c:pt>
                <c:pt idx="3">
                  <c:v>1189715.645</c:v>
                </c:pt>
                <c:pt idx="4">
                  <c:v>1171560.3949999998</c:v>
                </c:pt>
                <c:pt idx="5">
                  <c:v>1168649.9709999999</c:v>
                </c:pt>
                <c:pt idx="6">
                  <c:v>1196556.2300000002</c:v>
                </c:pt>
                <c:pt idx="7">
                  <c:v>1214411.004</c:v>
                </c:pt>
                <c:pt idx="8">
                  <c:v>1219025.7890000001</c:v>
                </c:pt>
                <c:pt idx="9">
                  <c:v>1209271.3299999998</c:v>
                </c:pt>
                <c:pt idx="10">
                  <c:v>1211315.845</c:v>
                </c:pt>
                <c:pt idx="11">
                  <c:v>1209881.956</c:v>
                </c:pt>
                <c:pt idx="12">
                  <c:v>1207478.351</c:v>
                </c:pt>
                <c:pt idx="13">
                  <c:v>1204402.037</c:v>
                </c:pt>
                <c:pt idx="14">
                  <c:v>1190736.2660000001</c:v>
                </c:pt>
                <c:pt idx="15">
                  <c:v>1075182.1879999998</c:v>
                </c:pt>
                <c:pt idx="16">
                  <c:v>1101191.18</c:v>
                </c:pt>
                <c:pt idx="17">
                  <c:v>1087781.507</c:v>
                </c:pt>
                <c:pt idx="18">
                  <c:v>1168204.3559999999</c:v>
                </c:pt>
                <c:pt idx="19">
                  <c:v>1135223.111</c:v>
                </c:pt>
                <c:pt idx="20">
                  <c:v>1155554.9249999998</c:v>
                </c:pt>
                <c:pt idx="21">
                  <c:v>1032983.818</c:v>
                </c:pt>
                <c:pt idx="22">
                  <c:v>1047532.3319999999</c:v>
                </c:pt>
                <c:pt idx="23">
                  <c:v>1146038.8699999999</c:v>
                </c:pt>
                <c:pt idx="24">
                  <c:v>1072332.0589999999</c:v>
                </c:pt>
                <c:pt idx="25">
                  <c:v>1114478.3219999999</c:v>
                </c:pt>
                <c:pt idx="26">
                  <c:v>1047389.4889999999</c:v>
                </c:pt>
                <c:pt idx="27">
                  <c:v>996849.02099999995</c:v>
                </c:pt>
                <c:pt idx="28">
                  <c:v>982393.77000000014</c:v>
                </c:pt>
                <c:pt idx="29">
                  <c:v>947529.05099999998</c:v>
                </c:pt>
                <c:pt idx="30">
                  <c:v>950969.54900000012</c:v>
                </c:pt>
                <c:pt idx="31">
                  <c:v>1018852.8429999999</c:v>
                </c:pt>
                <c:pt idx="32">
                  <c:v>1122826.02</c:v>
                </c:pt>
                <c:pt idx="33">
                  <c:v>1181714.365</c:v>
                </c:pt>
                <c:pt idx="34">
                  <c:v>1186460.047</c:v>
                </c:pt>
                <c:pt idx="35">
                  <c:v>1203248.6740000001</c:v>
                </c:pt>
                <c:pt idx="36">
                  <c:v>1139439.675</c:v>
                </c:pt>
                <c:pt idx="37">
                  <c:v>1119436.723</c:v>
                </c:pt>
                <c:pt idx="38">
                  <c:v>1186866.18</c:v>
                </c:pt>
                <c:pt idx="39">
                  <c:v>1182762.861</c:v>
                </c:pt>
                <c:pt idx="40">
                  <c:v>1178933.3390000002</c:v>
                </c:pt>
                <c:pt idx="41">
                  <c:v>1183012.4029999999</c:v>
                </c:pt>
                <c:pt idx="42">
                  <c:v>1189627.6120000002</c:v>
                </c:pt>
                <c:pt idx="43">
                  <c:v>1179604.202</c:v>
                </c:pt>
                <c:pt idx="44">
                  <c:v>1208571.808</c:v>
                </c:pt>
                <c:pt idx="45">
                  <c:v>1213724.2120000001</c:v>
                </c:pt>
                <c:pt idx="46">
                  <c:v>1219637.4370000002</c:v>
                </c:pt>
                <c:pt idx="47">
                  <c:v>1207004.834</c:v>
                </c:pt>
                <c:pt idx="48">
                  <c:v>1211454.125</c:v>
                </c:pt>
                <c:pt idx="49">
                  <c:v>1201440.9530000002</c:v>
                </c:pt>
                <c:pt idx="50">
                  <c:v>1235119.625</c:v>
                </c:pt>
                <c:pt idx="51">
                  <c:v>921414.924</c:v>
                </c:pt>
                <c:pt idx="52">
                  <c:v>822722.11349999998</c:v>
                </c:pt>
              </c:numCache>
            </c:numRef>
          </c:val>
          <c:smooth val="0"/>
          <c:extLst>
            <c:ext xmlns:c16="http://schemas.microsoft.com/office/drawing/2014/chart" uri="{C3380CC4-5D6E-409C-BE32-E72D297353CC}">
              <c16:uniqueId val="{00000000-B216-4F97-BF97-BFF08A7E7345}"/>
            </c:ext>
          </c:extLst>
        </c:ser>
        <c:ser>
          <c:idx val="1"/>
          <c:order val="1"/>
          <c:tx>
            <c:strRef>
              <c:f>'Tåg - Train 2'!$H$6</c:f>
              <c:strCache>
                <c:ptCount val="1"/>
                <c:pt idx="0">
                  <c:v>2020</c:v>
                </c:pt>
              </c:strCache>
            </c:strRef>
          </c:tx>
          <c:spPr>
            <a:ln w="12700"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2'!$H$7:$H$59</c:f>
              <c:numCache>
                <c:formatCode>#,##0</c:formatCode>
                <c:ptCount val="53"/>
                <c:pt idx="0">
                  <c:v>724029.30299999996</c:v>
                </c:pt>
                <c:pt idx="1">
                  <c:v>1151834.9509999999</c:v>
                </c:pt>
                <c:pt idx="2">
                  <c:v>1223155.8219999999</c:v>
                </c:pt>
                <c:pt idx="3">
                  <c:v>1231233.966</c:v>
                </c:pt>
                <c:pt idx="4">
                  <c:v>1230741.0649999999</c:v>
                </c:pt>
                <c:pt idx="5">
                  <c:v>1234565.273</c:v>
                </c:pt>
                <c:pt idx="6">
                  <c:v>1218824.726</c:v>
                </c:pt>
                <c:pt idx="7">
                  <c:v>1211528.4469999999</c:v>
                </c:pt>
                <c:pt idx="8">
                  <c:v>1230989.267</c:v>
                </c:pt>
                <c:pt idx="9">
                  <c:v>1233867.5619999999</c:v>
                </c:pt>
                <c:pt idx="10">
                  <c:v>1218096.5310000002</c:v>
                </c:pt>
                <c:pt idx="11">
                  <c:v>1177558.6680000001</c:v>
                </c:pt>
                <c:pt idx="12">
                  <c:v>1148666.571</c:v>
                </c:pt>
                <c:pt idx="13">
                  <c:v>1049847.868</c:v>
                </c:pt>
                <c:pt idx="14">
                  <c:v>901673.78499999992</c:v>
                </c:pt>
                <c:pt idx="15">
                  <c:v>905923.93300000008</c:v>
                </c:pt>
                <c:pt idx="16">
                  <c:v>998845.99400000006</c:v>
                </c:pt>
                <c:pt idx="17">
                  <c:v>897863.13599999994</c:v>
                </c:pt>
                <c:pt idx="18">
                  <c:v>973627.272</c:v>
                </c:pt>
                <c:pt idx="19">
                  <c:v>972509.32699999993</c:v>
                </c:pt>
                <c:pt idx="20">
                  <c:v>898571.28</c:v>
                </c:pt>
                <c:pt idx="21">
                  <c:v>963506.11500000011</c:v>
                </c:pt>
                <c:pt idx="22">
                  <c:v>953702.66599999997</c:v>
                </c:pt>
                <c:pt idx="23">
                  <c:v>970482.14900000009</c:v>
                </c:pt>
                <c:pt idx="24">
                  <c:v>898413.88500000013</c:v>
                </c:pt>
                <c:pt idx="25">
                  <c:v>947514.95299999998</c:v>
                </c:pt>
                <c:pt idx="26">
                  <c:v>897123.44800000009</c:v>
                </c:pt>
                <c:pt idx="27">
                  <c:v>913538.35599999991</c:v>
                </c:pt>
                <c:pt idx="28">
                  <c:v>914054.60799999989</c:v>
                </c:pt>
                <c:pt idx="29">
                  <c:v>895506.11400000006</c:v>
                </c:pt>
                <c:pt idx="30">
                  <c:v>943429.24499999988</c:v>
                </c:pt>
                <c:pt idx="31">
                  <c:v>966732.86100000015</c:v>
                </c:pt>
                <c:pt idx="32">
                  <c:v>1047682.4199999999</c:v>
                </c:pt>
                <c:pt idx="33">
                  <c:v>1157411.26</c:v>
                </c:pt>
                <c:pt idx="34">
                  <c:v>1143324.409</c:v>
                </c:pt>
                <c:pt idx="35">
                  <c:v>1144220.5929999999</c:v>
                </c:pt>
                <c:pt idx="36">
                  <c:v>1167249.08</c:v>
                </c:pt>
                <c:pt idx="37">
                  <c:v>1175225.138</c:v>
                </c:pt>
                <c:pt idx="38">
                  <c:v>1166565.1199999999</c:v>
                </c:pt>
                <c:pt idx="39">
                  <c:v>1177121.862</c:v>
                </c:pt>
                <c:pt idx="40">
                  <c:v>1171275.4450000001</c:v>
                </c:pt>
                <c:pt idx="41">
                  <c:v>1169903.1059999999</c:v>
                </c:pt>
                <c:pt idx="42">
                  <c:v>1198556.706</c:v>
                </c:pt>
                <c:pt idx="43">
                  <c:v>1141294.05</c:v>
                </c:pt>
                <c:pt idx="44">
                  <c:v>1135003.5830000001</c:v>
                </c:pt>
                <c:pt idx="45">
                  <c:v>1191063.56</c:v>
                </c:pt>
                <c:pt idx="46">
                  <c:v>1184585.4739999999</c:v>
                </c:pt>
                <c:pt idx="47">
                  <c:v>1198932.108</c:v>
                </c:pt>
                <c:pt idx="48">
                  <c:v>1207206.1620000002</c:v>
                </c:pt>
                <c:pt idx="49">
                  <c:v>1221475.0560000001</c:v>
                </c:pt>
                <c:pt idx="50">
                  <c:v>1253167.7219999998</c:v>
                </c:pt>
                <c:pt idx="51">
                  <c:v>1040809.4049999999</c:v>
                </c:pt>
                <c:pt idx="52">
                  <c:v>1045141.949</c:v>
                </c:pt>
              </c:numCache>
            </c:numRef>
          </c:val>
          <c:smooth val="0"/>
          <c:extLst>
            <c:ext xmlns:c16="http://schemas.microsoft.com/office/drawing/2014/chart" uri="{C3380CC4-5D6E-409C-BE32-E72D297353CC}">
              <c16:uniqueId val="{00000001-B216-4F97-BF97-BFF08A7E7345}"/>
            </c:ext>
          </c:extLst>
        </c:ser>
        <c:ser>
          <c:idx val="2"/>
          <c:order val="2"/>
          <c:tx>
            <c:strRef>
              <c:f>'Tåg - Train 2'!$K$6</c:f>
              <c:strCache>
                <c:ptCount val="1"/>
                <c:pt idx="0">
                  <c:v>2021</c:v>
                </c:pt>
              </c:strCache>
            </c:strRef>
          </c:tx>
          <c:spPr>
            <a:ln w="12700" cap="rnd">
              <a:solidFill>
                <a:srgbClr val="00B0F0"/>
              </a:solidFill>
              <a:round/>
            </a:ln>
            <a:effectLst/>
          </c:spPr>
          <c:marker>
            <c:symbol val="circle"/>
            <c:size val="5"/>
            <c:spPr>
              <a:solidFill>
                <a:srgbClr val="00B0F0"/>
              </a:solidFill>
              <a:ln w="9525">
                <a:solidFill>
                  <a:srgbClr val="00B0F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2'!$K$7:$K$59</c:f>
              <c:numCache>
                <c:formatCode>#,##0</c:formatCode>
                <c:ptCount val="53"/>
                <c:pt idx="0">
                  <c:v>1118635.8959999999</c:v>
                </c:pt>
                <c:pt idx="1">
                  <c:v>1157401.5009999999</c:v>
                </c:pt>
                <c:pt idx="2">
                  <c:v>1152736.125</c:v>
                </c:pt>
                <c:pt idx="3">
                  <c:v>1166494.1499999999</c:v>
                </c:pt>
                <c:pt idx="4">
                  <c:v>1151190.7390000001</c:v>
                </c:pt>
                <c:pt idx="5">
                  <c:v>1125071.567</c:v>
                </c:pt>
                <c:pt idx="6">
                  <c:v>1129215.7560000001</c:v>
                </c:pt>
                <c:pt idx="7">
                  <c:v>1164700.933</c:v>
                </c:pt>
                <c:pt idx="8">
                  <c:v>1170179.459</c:v>
                </c:pt>
                <c:pt idx="9">
                  <c:v>1135052.2380000001</c:v>
                </c:pt>
                <c:pt idx="10">
                  <c:v>1167083.5019999999</c:v>
                </c:pt>
                <c:pt idx="11">
                  <c:v>1166739.6529999999</c:v>
                </c:pt>
                <c:pt idx="12">
                  <c:v>1060258.5320000001</c:v>
                </c:pt>
                <c:pt idx="13">
                  <c:v>1055734.9910000002</c:v>
                </c:pt>
                <c:pt idx="14">
                  <c:v>1157461.4410000001</c:v>
                </c:pt>
                <c:pt idx="15">
                  <c:v>1149475.3859999999</c:v>
                </c:pt>
                <c:pt idx="16">
                  <c:v>1152578.5819999999</c:v>
                </c:pt>
                <c:pt idx="17">
                  <c:v>1145340.2339999997</c:v>
                </c:pt>
                <c:pt idx="18">
                  <c:v>1006061.291</c:v>
                </c:pt>
                <c:pt idx="19">
                  <c:v>1154916.1459999999</c:v>
                </c:pt>
                <c:pt idx="20">
                  <c:v>1112678.6359999999</c:v>
                </c:pt>
                <c:pt idx="21">
                  <c:v>1154894.6939999999</c:v>
                </c:pt>
                <c:pt idx="22">
                  <c:v>1144662.6499999999</c:v>
                </c:pt>
                <c:pt idx="23">
                  <c:v>1126459.6499999999</c:v>
                </c:pt>
                <c:pt idx="24">
                  <c:v>1045551.264</c:v>
                </c:pt>
                <c:pt idx="25">
                  <c:v>1047776.4029999999</c:v>
                </c:pt>
                <c:pt idx="26">
                  <c:v>958768.99</c:v>
                </c:pt>
                <c:pt idx="27">
                  <c:v>952493.79599999997</c:v>
                </c:pt>
                <c:pt idx="28">
                  <c:v>985955.98699999996</c:v>
                </c:pt>
                <c:pt idx="29">
                  <c:v>983450.64600000007</c:v>
                </c:pt>
                <c:pt idx="30">
                  <c:v>1024323.375</c:v>
                </c:pt>
                <c:pt idx="31">
                  <c:v>1030368.8149999999</c:v>
                </c:pt>
                <c:pt idx="32">
                  <c:v>1167407.1030000001</c:v>
                </c:pt>
                <c:pt idx="33">
                  <c:v>1179307.267</c:v>
                </c:pt>
                <c:pt idx="34">
                  <c:v>1162182.3659999999</c:v>
                </c:pt>
                <c:pt idx="35">
                  <c:v>1168434.5010000002</c:v>
                </c:pt>
                <c:pt idx="36">
                  <c:v>1183533.294</c:v>
                </c:pt>
                <c:pt idx="37">
                  <c:v>1149072.7050000001</c:v>
                </c:pt>
                <c:pt idx="38">
                  <c:v>1136548.452</c:v>
                </c:pt>
                <c:pt idx="39">
                  <c:v>1165674.091</c:v>
                </c:pt>
                <c:pt idx="40">
                  <c:v>1153677.477</c:v>
                </c:pt>
                <c:pt idx="41">
                  <c:v>1120819.0519999999</c:v>
                </c:pt>
                <c:pt idx="42">
                  <c:v>1156337.618</c:v>
                </c:pt>
                <c:pt idx="43">
                  <c:v>1146144.206</c:v>
                </c:pt>
                <c:pt idx="44">
                  <c:v>1142658.2009999999</c:v>
                </c:pt>
                <c:pt idx="45">
                  <c:v>1104911.861</c:v>
                </c:pt>
                <c:pt idx="46">
                  <c:v>1123332.1170000001</c:v>
                </c:pt>
                <c:pt idx="47">
                  <c:v>1119591.419</c:v>
                </c:pt>
                <c:pt idx="48">
                  <c:v>1091525.3759999999</c:v>
                </c:pt>
                <c:pt idx="49">
                  <c:v>1205208.3389999999</c:v>
                </c:pt>
                <c:pt idx="50">
                  <c:v>1073843.0699999998</c:v>
                </c:pt>
                <c:pt idx="51">
                  <c:v>839930.00199999986</c:v>
                </c:pt>
                <c:pt idx="52">
                  <c:v>343662.57400000002</c:v>
                </c:pt>
              </c:numCache>
            </c:numRef>
          </c:val>
          <c:smooth val="0"/>
          <c:extLst>
            <c:ext xmlns:c16="http://schemas.microsoft.com/office/drawing/2014/chart" uri="{C3380CC4-5D6E-409C-BE32-E72D297353CC}">
              <c16:uniqueId val="{00000002-B216-4F97-BF97-BFF08A7E7345}"/>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78416362863864097"/>
          <c:y val="0.42974672072595849"/>
          <c:w val="0.13171974979718487"/>
          <c:h val="0.162834604016720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Godståg / </a:t>
            </a:r>
            <a:r>
              <a:rPr lang="en-US" b="1" i="1"/>
              <a:t>Freight trains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7.8537673942869202E-2"/>
          <c:y val="1.8871919634712821E-2"/>
          <c:w val="0.89759744729424762"/>
          <c:h val="0.93337373737373741"/>
        </c:manualLayout>
      </c:layout>
      <c:lineChart>
        <c:grouping val="standard"/>
        <c:varyColors val="0"/>
        <c:ser>
          <c:idx val="0"/>
          <c:order val="0"/>
          <c:tx>
            <c:strRef>
              <c:f>'Tåg - Train 3'!$D$5</c:f>
              <c:strCache>
                <c:ptCount val="1"/>
                <c:pt idx="0">
                  <c:v>2019</c:v>
                </c:pt>
              </c:strCache>
            </c:strRef>
          </c:tx>
          <c:spPr>
            <a:ln w="12700" cap="rnd">
              <a:solidFill>
                <a:schemeClr val="tx1">
                  <a:alpha val="75000"/>
                </a:schemeClr>
              </a:solidFill>
              <a:prstDash val="sysDash"/>
              <a:round/>
            </a:ln>
            <a:effectLst/>
          </c:spPr>
          <c:marker>
            <c:symbol val="circle"/>
            <c:size val="3"/>
            <c:spPr>
              <a:solidFill>
                <a:schemeClr val="tx1">
                  <a:alpha val="75000"/>
                </a:schemeClr>
              </a:solidFill>
              <a:ln w="28575">
                <a:solidFill>
                  <a:schemeClr val="tx1">
                    <a:alpha val="75000"/>
                  </a:schemeClr>
                </a:solidFill>
              </a:ln>
              <a:effectLst/>
            </c:spPr>
          </c:marker>
          <c:dPt>
            <c:idx val="41"/>
            <c:marker>
              <c:symbol val="circle"/>
              <c:size val="3"/>
              <c:spPr>
                <a:solidFill>
                  <a:schemeClr val="tx1">
                    <a:alpha val="75000"/>
                  </a:schemeClr>
                </a:solidFill>
                <a:ln w="9525">
                  <a:solidFill>
                    <a:schemeClr val="tx1">
                      <a:alpha val="75000"/>
                    </a:schemeClr>
                  </a:solidFill>
                </a:ln>
                <a:effectLst/>
              </c:spPr>
            </c:marker>
            <c:bubble3D val="0"/>
            <c:extLst>
              <c:ext xmlns:c16="http://schemas.microsoft.com/office/drawing/2014/chart" uri="{C3380CC4-5D6E-409C-BE32-E72D297353CC}">
                <c16:uniqueId val="{00000000-81A1-46F8-AB8D-2DA00B0AEF10}"/>
              </c:ext>
            </c:extLst>
          </c:dPt>
          <c:cat>
            <c:strRef>
              <c:f>'Tåg - Train 3'!$B$6:$B$56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3'!$D$6:$D$57</c:f>
              <c:numCache>
                <c:formatCode>#,##0</c:formatCode>
                <c:ptCount val="52"/>
                <c:pt idx="0">
                  <c:v>762260187</c:v>
                </c:pt>
                <c:pt idx="1">
                  <c:v>838187552</c:v>
                </c:pt>
                <c:pt idx="2">
                  <c:v>840446815</c:v>
                </c:pt>
                <c:pt idx="3">
                  <c:v>841935476</c:v>
                </c:pt>
                <c:pt idx="4">
                  <c:v>811529361</c:v>
                </c:pt>
                <c:pt idx="5">
                  <c:v>779935077</c:v>
                </c:pt>
                <c:pt idx="6">
                  <c:v>838732856</c:v>
                </c:pt>
                <c:pt idx="7">
                  <c:v>828780999</c:v>
                </c:pt>
                <c:pt idx="8">
                  <c:v>904144978</c:v>
                </c:pt>
                <c:pt idx="9">
                  <c:v>863118739</c:v>
                </c:pt>
                <c:pt idx="10">
                  <c:v>889778368</c:v>
                </c:pt>
                <c:pt idx="11">
                  <c:v>885746198</c:v>
                </c:pt>
                <c:pt idx="12">
                  <c:v>897157600</c:v>
                </c:pt>
                <c:pt idx="13">
                  <c:v>913803131</c:v>
                </c:pt>
                <c:pt idx="14">
                  <c:v>908492623</c:v>
                </c:pt>
                <c:pt idx="15">
                  <c:v>739263507</c:v>
                </c:pt>
                <c:pt idx="16">
                  <c:v>848448670</c:v>
                </c:pt>
                <c:pt idx="17">
                  <c:v>861994303</c:v>
                </c:pt>
                <c:pt idx="18">
                  <c:v>909412104</c:v>
                </c:pt>
                <c:pt idx="19">
                  <c:v>863957021</c:v>
                </c:pt>
                <c:pt idx="20">
                  <c:v>867358699</c:v>
                </c:pt>
                <c:pt idx="21">
                  <c:v>724289993</c:v>
                </c:pt>
                <c:pt idx="22">
                  <c:v>839466179</c:v>
                </c:pt>
                <c:pt idx="23">
                  <c:v>856778946</c:v>
                </c:pt>
                <c:pt idx="24">
                  <c:v>767442879</c:v>
                </c:pt>
                <c:pt idx="25">
                  <c:v>879901182</c:v>
                </c:pt>
                <c:pt idx="26">
                  <c:v>908083732</c:v>
                </c:pt>
                <c:pt idx="27">
                  <c:v>801099215</c:v>
                </c:pt>
                <c:pt idx="28">
                  <c:v>698655832</c:v>
                </c:pt>
                <c:pt idx="29">
                  <c:v>652893892</c:v>
                </c:pt>
                <c:pt idx="30">
                  <c:v>747744776</c:v>
                </c:pt>
                <c:pt idx="31">
                  <c:v>732181683</c:v>
                </c:pt>
                <c:pt idx="32">
                  <c:v>779086231</c:v>
                </c:pt>
                <c:pt idx="33">
                  <c:v>813280870</c:v>
                </c:pt>
                <c:pt idx="34">
                  <c:v>770811395</c:v>
                </c:pt>
                <c:pt idx="35">
                  <c:v>904145389</c:v>
                </c:pt>
                <c:pt idx="36">
                  <c:v>860051354</c:v>
                </c:pt>
                <c:pt idx="37">
                  <c:v>865473590</c:v>
                </c:pt>
                <c:pt idx="38">
                  <c:v>875351410</c:v>
                </c:pt>
                <c:pt idx="39">
                  <c:v>878225282</c:v>
                </c:pt>
                <c:pt idx="40">
                  <c:v>875583803</c:v>
                </c:pt>
                <c:pt idx="41">
                  <c:v>841658602</c:v>
                </c:pt>
                <c:pt idx="42">
                  <c:v>862810624</c:v>
                </c:pt>
                <c:pt idx="43">
                  <c:v>819510379</c:v>
                </c:pt>
                <c:pt idx="44">
                  <c:v>871792902</c:v>
                </c:pt>
                <c:pt idx="45">
                  <c:v>803817652</c:v>
                </c:pt>
                <c:pt idx="46">
                  <c:v>870938126</c:v>
                </c:pt>
                <c:pt idx="47">
                  <c:v>901697021</c:v>
                </c:pt>
                <c:pt idx="48">
                  <c:v>861403132</c:v>
                </c:pt>
                <c:pt idx="49">
                  <c:v>891137175</c:v>
                </c:pt>
                <c:pt idx="50">
                  <c:v>834234298</c:v>
                </c:pt>
                <c:pt idx="51">
                  <c:v>507045252</c:v>
                </c:pt>
              </c:numCache>
            </c:numRef>
          </c:val>
          <c:smooth val="0"/>
          <c:extLst>
            <c:ext xmlns:c16="http://schemas.microsoft.com/office/drawing/2014/chart" uri="{C3380CC4-5D6E-409C-BE32-E72D297353CC}">
              <c16:uniqueId val="{00000000-E233-4043-97D8-035F93B65D5F}"/>
            </c:ext>
          </c:extLst>
        </c:ser>
        <c:ser>
          <c:idx val="1"/>
          <c:order val="1"/>
          <c:tx>
            <c:strRef>
              <c:f>'Tåg - Train 3'!$E$5</c:f>
              <c:strCache>
                <c:ptCount val="1"/>
                <c:pt idx="0">
                  <c:v>2020</c:v>
                </c:pt>
              </c:strCache>
            </c:strRef>
          </c:tx>
          <c:spPr>
            <a:ln w="12700" cap="rnd">
              <a:solidFill>
                <a:schemeClr val="tx1">
                  <a:alpha val="75000"/>
                </a:schemeClr>
              </a:solidFill>
              <a:round/>
            </a:ln>
            <a:effectLst/>
          </c:spPr>
          <c:marker>
            <c:symbol val="circle"/>
            <c:size val="3"/>
            <c:spPr>
              <a:solidFill>
                <a:schemeClr val="tx1">
                  <a:alpha val="75000"/>
                </a:schemeClr>
              </a:solidFill>
              <a:ln w="28575">
                <a:solidFill>
                  <a:schemeClr val="tx1">
                    <a:alpha val="75000"/>
                  </a:schemeClr>
                </a:solidFill>
              </a:ln>
              <a:effectLst/>
            </c:spPr>
          </c:marker>
          <c:cat>
            <c:strRef>
              <c:f>'Tåg - Train 3'!$B$6:$B$56</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3'!$E$6:$E$57</c:f>
              <c:numCache>
                <c:formatCode>#,##0</c:formatCode>
                <c:ptCount val="52"/>
                <c:pt idx="0">
                  <c:v>439031437</c:v>
                </c:pt>
                <c:pt idx="1">
                  <c:v>853288381</c:v>
                </c:pt>
                <c:pt idx="2">
                  <c:v>939574529</c:v>
                </c:pt>
                <c:pt idx="3">
                  <c:v>882753605</c:v>
                </c:pt>
                <c:pt idx="4">
                  <c:v>844113590</c:v>
                </c:pt>
                <c:pt idx="5">
                  <c:v>893506113</c:v>
                </c:pt>
                <c:pt idx="6">
                  <c:v>908242361</c:v>
                </c:pt>
                <c:pt idx="7">
                  <c:v>879143981</c:v>
                </c:pt>
                <c:pt idx="8">
                  <c:v>938491756</c:v>
                </c:pt>
                <c:pt idx="9">
                  <c:v>944418059</c:v>
                </c:pt>
                <c:pt idx="10">
                  <c:v>908849333</c:v>
                </c:pt>
                <c:pt idx="11">
                  <c:v>940105490</c:v>
                </c:pt>
                <c:pt idx="12">
                  <c:v>896481386</c:v>
                </c:pt>
                <c:pt idx="13">
                  <c:v>893114643</c:v>
                </c:pt>
                <c:pt idx="14">
                  <c:v>731672768</c:v>
                </c:pt>
                <c:pt idx="15">
                  <c:v>790653547</c:v>
                </c:pt>
                <c:pt idx="16">
                  <c:v>844215175</c:v>
                </c:pt>
                <c:pt idx="17">
                  <c:v>743673698</c:v>
                </c:pt>
                <c:pt idx="18">
                  <c:v>903882260</c:v>
                </c:pt>
                <c:pt idx="19">
                  <c:v>809831179</c:v>
                </c:pt>
                <c:pt idx="20">
                  <c:v>783875394</c:v>
                </c:pt>
                <c:pt idx="21">
                  <c:v>794051442</c:v>
                </c:pt>
                <c:pt idx="22">
                  <c:v>760498294</c:v>
                </c:pt>
                <c:pt idx="23">
                  <c:v>757692434</c:v>
                </c:pt>
                <c:pt idx="24">
                  <c:v>682607333</c:v>
                </c:pt>
                <c:pt idx="25">
                  <c:v>856583130</c:v>
                </c:pt>
                <c:pt idx="26">
                  <c:v>867756788</c:v>
                </c:pt>
                <c:pt idx="27">
                  <c:v>795993318</c:v>
                </c:pt>
                <c:pt idx="28">
                  <c:v>699232951</c:v>
                </c:pt>
                <c:pt idx="29">
                  <c:v>657193937</c:v>
                </c:pt>
                <c:pt idx="30">
                  <c:v>720249333</c:v>
                </c:pt>
                <c:pt idx="31">
                  <c:v>766524573</c:v>
                </c:pt>
                <c:pt idx="32">
                  <c:v>852496070</c:v>
                </c:pt>
                <c:pt idx="33">
                  <c:v>831392039</c:v>
                </c:pt>
                <c:pt idx="34">
                  <c:v>828405542</c:v>
                </c:pt>
                <c:pt idx="35">
                  <c:v>883893676</c:v>
                </c:pt>
                <c:pt idx="36">
                  <c:v>912853744</c:v>
                </c:pt>
                <c:pt idx="37">
                  <c:v>908172359</c:v>
                </c:pt>
                <c:pt idx="38">
                  <c:v>883140013</c:v>
                </c:pt>
                <c:pt idx="39">
                  <c:v>903012936</c:v>
                </c:pt>
                <c:pt idx="40">
                  <c:v>923473972</c:v>
                </c:pt>
                <c:pt idx="41">
                  <c:v>885928966</c:v>
                </c:pt>
                <c:pt idx="42">
                  <c:v>861103319</c:v>
                </c:pt>
                <c:pt idx="43">
                  <c:v>848734351</c:v>
                </c:pt>
                <c:pt idx="44">
                  <c:v>896231057</c:v>
                </c:pt>
                <c:pt idx="45">
                  <c:v>904699620</c:v>
                </c:pt>
                <c:pt idx="46">
                  <c:v>929750042</c:v>
                </c:pt>
                <c:pt idx="47">
                  <c:v>929559662</c:v>
                </c:pt>
                <c:pt idx="48">
                  <c:v>942124668</c:v>
                </c:pt>
                <c:pt idx="49">
                  <c:v>959408473</c:v>
                </c:pt>
                <c:pt idx="50">
                  <c:v>901548846</c:v>
                </c:pt>
                <c:pt idx="51">
                  <c:v>643450671</c:v>
                </c:pt>
              </c:numCache>
            </c:numRef>
          </c:val>
          <c:smooth val="0"/>
          <c:extLst>
            <c:ext xmlns:c16="http://schemas.microsoft.com/office/drawing/2014/chart" uri="{C3380CC4-5D6E-409C-BE32-E72D297353CC}">
              <c16:uniqueId val="{00000001-E233-4043-97D8-035F93B65D5F}"/>
            </c:ext>
          </c:extLst>
        </c:ser>
        <c:ser>
          <c:idx val="2"/>
          <c:order val="2"/>
          <c:tx>
            <c:strRef>
              <c:f>'Tåg - Train 3'!$F$5</c:f>
              <c:strCache>
                <c:ptCount val="1"/>
                <c:pt idx="0">
                  <c:v>2021</c:v>
                </c:pt>
              </c:strCache>
            </c:strRef>
          </c:tx>
          <c:spPr>
            <a:ln w="12700" cap="rnd">
              <a:solidFill>
                <a:srgbClr val="00B0F0"/>
              </a:solidFill>
              <a:round/>
            </a:ln>
            <a:effectLst/>
          </c:spPr>
          <c:marker>
            <c:symbol val="circle"/>
            <c:size val="5"/>
            <c:spPr>
              <a:solidFill>
                <a:srgbClr val="00B0F0"/>
              </a:solidFill>
              <a:ln w="9525">
                <a:solidFill>
                  <a:srgbClr val="00B0F0"/>
                </a:solidFill>
              </a:ln>
              <a:effectLst/>
            </c:spPr>
          </c:marker>
          <c:val>
            <c:numRef>
              <c:f>'Tåg - Train 3'!$F$6:$F$58</c:f>
              <c:numCache>
                <c:formatCode>#,##0</c:formatCode>
                <c:ptCount val="53"/>
                <c:pt idx="0">
                  <c:v>820599700</c:v>
                </c:pt>
                <c:pt idx="1">
                  <c:v>765916011</c:v>
                </c:pt>
                <c:pt idx="2">
                  <c:v>804457756</c:v>
                </c:pt>
                <c:pt idx="3">
                  <c:v>896399398</c:v>
                </c:pt>
                <c:pt idx="4">
                  <c:v>878057585</c:v>
                </c:pt>
                <c:pt idx="5">
                  <c:v>860970675</c:v>
                </c:pt>
                <c:pt idx="6">
                  <c:v>912756169</c:v>
                </c:pt>
                <c:pt idx="7">
                  <c:v>919932599</c:v>
                </c:pt>
                <c:pt idx="8">
                  <c:v>941136133</c:v>
                </c:pt>
                <c:pt idx="9">
                  <c:v>938482607</c:v>
                </c:pt>
                <c:pt idx="10">
                  <c:v>907423924</c:v>
                </c:pt>
                <c:pt idx="11">
                  <c:v>936049655</c:v>
                </c:pt>
                <c:pt idx="12">
                  <c:v>741134179</c:v>
                </c:pt>
                <c:pt idx="13">
                  <c:v>860571382</c:v>
                </c:pt>
                <c:pt idx="14">
                  <c:v>941858955</c:v>
                </c:pt>
                <c:pt idx="15">
                  <c:v>930180353</c:v>
                </c:pt>
                <c:pt idx="16">
                  <c:v>935122271</c:v>
                </c:pt>
                <c:pt idx="17">
                  <c:v>878951966</c:v>
                </c:pt>
                <c:pt idx="18">
                  <c:v>889829591</c:v>
                </c:pt>
                <c:pt idx="19">
                  <c:v>884837102</c:v>
                </c:pt>
                <c:pt idx="20">
                  <c:v>845669025</c:v>
                </c:pt>
                <c:pt idx="21">
                  <c:v>919151325</c:v>
                </c:pt>
                <c:pt idx="22">
                  <c:v>891174166</c:v>
                </c:pt>
                <c:pt idx="23">
                  <c:v>907522456</c:v>
                </c:pt>
                <c:pt idx="24">
                  <c:v>805281111</c:v>
                </c:pt>
                <c:pt idx="25">
                  <c:v>857267751</c:v>
                </c:pt>
                <c:pt idx="26">
                  <c:v>940387136</c:v>
                </c:pt>
                <c:pt idx="27">
                  <c:v>895673182</c:v>
                </c:pt>
                <c:pt idx="28">
                  <c:v>832362441</c:v>
                </c:pt>
                <c:pt idx="29">
                  <c:v>689236879</c:v>
                </c:pt>
                <c:pt idx="30">
                  <c:v>739582204</c:v>
                </c:pt>
                <c:pt idx="31">
                  <c:v>805740021</c:v>
                </c:pt>
                <c:pt idx="32">
                  <c:v>894488921</c:v>
                </c:pt>
                <c:pt idx="33">
                  <c:v>910290705</c:v>
                </c:pt>
                <c:pt idx="34">
                  <c:v>894811044</c:v>
                </c:pt>
                <c:pt idx="35">
                  <c:v>916440055</c:v>
                </c:pt>
                <c:pt idx="36">
                  <c:v>896850172</c:v>
                </c:pt>
                <c:pt idx="37">
                  <c:v>917327049</c:v>
                </c:pt>
                <c:pt idx="38">
                  <c:v>921797306</c:v>
                </c:pt>
                <c:pt idx="39">
                  <c:v>912719139</c:v>
                </c:pt>
                <c:pt idx="40">
                  <c:v>914120585</c:v>
                </c:pt>
                <c:pt idx="41">
                  <c:v>913278705</c:v>
                </c:pt>
                <c:pt idx="42">
                  <c:v>890250318</c:v>
                </c:pt>
                <c:pt idx="43">
                  <c:v>938042409</c:v>
                </c:pt>
                <c:pt idx="44">
                  <c:v>884428736</c:v>
                </c:pt>
                <c:pt idx="45">
                  <c:v>940449794</c:v>
                </c:pt>
                <c:pt idx="46">
                  <c:v>943689177</c:v>
                </c:pt>
                <c:pt idx="47">
                  <c:v>918174374</c:v>
                </c:pt>
                <c:pt idx="48">
                  <c:v>817224522</c:v>
                </c:pt>
                <c:pt idx="49">
                  <c:v>944922550</c:v>
                </c:pt>
                <c:pt idx="50">
                  <c:v>735343463</c:v>
                </c:pt>
                <c:pt idx="51">
                  <c:v>573463859</c:v>
                </c:pt>
              </c:numCache>
            </c:numRef>
          </c:val>
          <c:smooth val="0"/>
          <c:extLst>
            <c:ext xmlns:c16="http://schemas.microsoft.com/office/drawing/2014/chart" uri="{C3380CC4-5D6E-409C-BE32-E72D297353CC}">
              <c16:uniqueId val="{00000000-55FA-496E-8189-30E4AB167FEE}"/>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max val="100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Miljontals bruttotonkm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millions"/>
        </c:dispUnits>
      </c:valAx>
      <c:spPr>
        <a:noFill/>
        <a:ln>
          <a:noFill/>
        </a:ln>
        <a:effectLst/>
      </c:spPr>
    </c:plotArea>
    <c:legend>
      <c:legendPos val="b"/>
      <c:layout>
        <c:manualLayout>
          <c:xMode val="edge"/>
          <c:yMode val="edge"/>
          <c:x val="0.7112350639105004"/>
          <c:y val="0.30500489941773912"/>
          <c:w val="9.7673088678349632E-2"/>
          <c:h val="0.14823306274656281"/>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Antal ankomna fartyg / Number of vessels entered</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6427864549718167E-2"/>
          <c:y val="6.5062761506276157E-2"/>
          <c:w val="0.89991093326448945"/>
          <c:h val="0.84610878661087863"/>
        </c:manualLayout>
      </c:layout>
      <c:lineChart>
        <c:grouping val="standard"/>
        <c:varyColors val="0"/>
        <c:ser>
          <c:idx val="0"/>
          <c:order val="0"/>
          <c:spPr>
            <a:ln w="28575" cap="rnd">
              <a:solidFill>
                <a:srgbClr val="00B0F0"/>
              </a:solidFill>
              <a:round/>
            </a:ln>
            <a:effectLst/>
          </c:spPr>
          <c:marker>
            <c:symbol val="circle"/>
            <c:size val="5"/>
            <c:spPr>
              <a:solidFill>
                <a:srgbClr val="00B0F0"/>
              </a:solidFill>
              <a:ln w="9525">
                <a:solidFill>
                  <a:srgbClr val="00B0F0"/>
                </a:solidFill>
              </a:ln>
              <a:effectLst/>
            </c:spPr>
          </c:marker>
          <c:cat>
            <c:multiLvlStrRef>
              <c:f>'Sjöfart - Maritime'!$D$1:$O$2</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2019</c:v>
                  </c:pt>
                  <c:pt idx="1">
                    <c:v>2019</c:v>
                  </c:pt>
                  <c:pt idx="2">
                    <c:v>2019</c:v>
                  </c:pt>
                  <c:pt idx="3">
                    <c:v>2019</c:v>
                  </c:pt>
                  <c:pt idx="4">
                    <c:v>2020</c:v>
                  </c:pt>
                  <c:pt idx="5">
                    <c:v>2020</c:v>
                  </c:pt>
                  <c:pt idx="6">
                    <c:v>2020</c:v>
                  </c:pt>
                  <c:pt idx="7">
                    <c:v>2020</c:v>
                  </c:pt>
                  <c:pt idx="8">
                    <c:v>2021</c:v>
                  </c:pt>
                  <c:pt idx="9">
                    <c:v>2021</c:v>
                  </c:pt>
                  <c:pt idx="10">
                    <c:v>2021</c:v>
                  </c:pt>
                  <c:pt idx="11">
                    <c:v>2021</c:v>
                  </c:pt>
                </c:lvl>
              </c:multiLvlStrCache>
            </c:multiLvlStrRef>
          </c:cat>
          <c:val>
            <c:numRef>
              <c:f>'Sjöfart - Maritime'!$D$3:$O$3</c:f>
              <c:numCache>
                <c:formatCode>#,##0</c:formatCode>
                <c:ptCount val="12"/>
                <c:pt idx="0">
                  <c:v>20010</c:v>
                </c:pt>
                <c:pt idx="1">
                  <c:v>20721</c:v>
                </c:pt>
                <c:pt idx="2">
                  <c:v>21919</c:v>
                </c:pt>
                <c:pt idx="3">
                  <c:v>19345</c:v>
                </c:pt>
                <c:pt idx="4">
                  <c:v>18153</c:v>
                </c:pt>
                <c:pt idx="5">
                  <c:v>15308</c:v>
                </c:pt>
                <c:pt idx="6">
                  <c:v>18030</c:v>
                </c:pt>
                <c:pt idx="7">
                  <c:v>16425</c:v>
                </c:pt>
                <c:pt idx="8">
                  <c:v>15041</c:v>
                </c:pt>
                <c:pt idx="9">
                  <c:v>16500</c:v>
                </c:pt>
                <c:pt idx="10">
                  <c:v>19260</c:v>
                </c:pt>
                <c:pt idx="11">
                  <c:v>17581</c:v>
                </c:pt>
              </c:numCache>
            </c:numRef>
          </c:val>
          <c:smooth val="0"/>
          <c:extLst>
            <c:ext xmlns:c16="http://schemas.microsoft.com/office/drawing/2014/chart" uri="{C3380CC4-5D6E-409C-BE32-E72D297353CC}">
              <c16:uniqueId val="{00000000-53B2-4E20-AABA-C303FDC9935E}"/>
            </c:ext>
          </c:extLst>
        </c:ser>
        <c:dLbls>
          <c:showLegendKey val="0"/>
          <c:showVal val="0"/>
          <c:showCatName val="0"/>
          <c:showSerName val="0"/>
          <c:showPercent val="0"/>
          <c:showBubbleSize val="0"/>
        </c:dLbls>
        <c:marker val="1"/>
        <c:smooth val="0"/>
        <c:axId val="815690656"/>
        <c:axId val="680838256"/>
      </c:lineChart>
      <c:catAx>
        <c:axId val="81569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80838256"/>
        <c:crosses val="autoZero"/>
        <c:auto val="1"/>
        <c:lblAlgn val="ctr"/>
        <c:lblOffset val="100"/>
        <c:noMultiLvlLbl val="0"/>
      </c:catAx>
      <c:valAx>
        <c:axId val="68083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Antal fartyg</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15690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Totalt antal passagerare / </a:t>
            </a:r>
            <a:r>
              <a:rPr lang="en-US" b="1" i="1"/>
              <a:t>Total number of passengers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stacked"/>
        <c:varyColors val="0"/>
        <c:ser>
          <c:idx val="0"/>
          <c:order val="0"/>
          <c:tx>
            <c:strRef>
              <c:f>'Sjöfart - Maritime'!$B$5</c:f>
              <c:strCache>
                <c:ptCount val="1"/>
                <c:pt idx="0">
                  <c:v>utrikes</c:v>
                </c:pt>
              </c:strCache>
            </c:strRef>
          </c:tx>
          <c:spPr>
            <a:solidFill>
              <a:srgbClr val="00B0F0"/>
            </a:solidFill>
            <a:ln>
              <a:solidFill>
                <a:srgbClr val="00B0F0"/>
              </a:solidFill>
            </a:ln>
            <a:effectLst/>
          </c:spPr>
          <c:invertIfNegative val="0"/>
          <c:cat>
            <c:multiLvlStrRef>
              <c:f>'Sjöfart - Maritime'!$D$1:$O$2</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2019</c:v>
                  </c:pt>
                  <c:pt idx="1">
                    <c:v>2019</c:v>
                  </c:pt>
                  <c:pt idx="2">
                    <c:v>2019</c:v>
                  </c:pt>
                  <c:pt idx="3">
                    <c:v>2019</c:v>
                  </c:pt>
                  <c:pt idx="4">
                    <c:v>2020</c:v>
                  </c:pt>
                  <c:pt idx="5">
                    <c:v>2020</c:v>
                  </c:pt>
                  <c:pt idx="6">
                    <c:v>2020</c:v>
                  </c:pt>
                  <c:pt idx="7">
                    <c:v>2020</c:v>
                  </c:pt>
                  <c:pt idx="8">
                    <c:v>2021</c:v>
                  </c:pt>
                  <c:pt idx="9">
                    <c:v>2021</c:v>
                  </c:pt>
                  <c:pt idx="10">
                    <c:v>2021</c:v>
                  </c:pt>
                  <c:pt idx="11">
                    <c:v>2021</c:v>
                  </c:pt>
                </c:lvl>
              </c:multiLvlStrCache>
            </c:multiLvlStrRef>
          </c:cat>
          <c:val>
            <c:numRef>
              <c:f>'Sjöfart - Maritime'!$D$5:$O$5</c:f>
              <c:numCache>
                <c:formatCode>#,##0</c:formatCode>
                <c:ptCount val="12"/>
                <c:pt idx="0">
                  <c:v>4542.5829999999996</c:v>
                </c:pt>
                <c:pt idx="1">
                  <c:v>7734.9390000000003</c:v>
                </c:pt>
                <c:pt idx="2">
                  <c:v>10077.107</c:v>
                </c:pt>
                <c:pt idx="3">
                  <c:v>5672.2039999999997</c:v>
                </c:pt>
                <c:pt idx="4">
                  <c:v>3817.1970000000001</c:v>
                </c:pt>
                <c:pt idx="5">
                  <c:v>1788.077</c:v>
                </c:pt>
                <c:pt idx="6">
                  <c:v>3755.7449999999999</c:v>
                </c:pt>
                <c:pt idx="7">
                  <c:v>2130.0210000000002</c:v>
                </c:pt>
                <c:pt idx="8">
                  <c:v>1494.4559999999999</c:v>
                </c:pt>
                <c:pt idx="9">
                  <c:v>2522.2910000000002</c:v>
                </c:pt>
                <c:pt idx="10">
                  <c:v>5596.6710000000003</c:v>
                </c:pt>
                <c:pt idx="11">
                  <c:v>4043.55</c:v>
                </c:pt>
              </c:numCache>
            </c:numRef>
          </c:val>
          <c:extLst>
            <c:ext xmlns:c16="http://schemas.microsoft.com/office/drawing/2014/chart" uri="{C3380CC4-5D6E-409C-BE32-E72D297353CC}">
              <c16:uniqueId val="{00000000-7FBF-43A7-BFA4-B81551FEA821}"/>
            </c:ext>
          </c:extLst>
        </c:ser>
        <c:ser>
          <c:idx val="1"/>
          <c:order val="1"/>
          <c:tx>
            <c:strRef>
              <c:f>'Sjöfart - Maritime'!$B$4</c:f>
              <c:strCache>
                <c:ptCount val="1"/>
                <c:pt idx="0">
                  <c:v>inrikes</c:v>
                </c:pt>
              </c:strCache>
            </c:strRef>
          </c:tx>
          <c:spPr>
            <a:solidFill>
              <a:schemeClr val="bg1">
                <a:lumMod val="85000"/>
              </a:schemeClr>
            </a:solidFill>
            <a:ln>
              <a:noFill/>
            </a:ln>
            <a:effectLst/>
          </c:spPr>
          <c:invertIfNegative val="0"/>
          <c:cat>
            <c:multiLvlStrRef>
              <c:f>'Sjöfart - Maritime'!$D$1:$O$2</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2019</c:v>
                  </c:pt>
                  <c:pt idx="1">
                    <c:v>2019</c:v>
                  </c:pt>
                  <c:pt idx="2">
                    <c:v>2019</c:v>
                  </c:pt>
                  <c:pt idx="3">
                    <c:v>2019</c:v>
                  </c:pt>
                  <c:pt idx="4">
                    <c:v>2020</c:v>
                  </c:pt>
                  <c:pt idx="5">
                    <c:v>2020</c:v>
                  </c:pt>
                  <c:pt idx="6">
                    <c:v>2020</c:v>
                  </c:pt>
                  <c:pt idx="7">
                    <c:v>2020</c:v>
                  </c:pt>
                  <c:pt idx="8">
                    <c:v>2021</c:v>
                  </c:pt>
                  <c:pt idx="9">
                    <c:v>2021</c:v>
                  </c:pt>
                  <c:pt idx="10">
                    <c:v>2021</c:v>
                  </c:pt>
                  <c:pt idx="11">
                    <c:v>2021</c:v>
                  </c:pt>
                </c:lvl>
              </c:multiLvlStrCache>
            </c:multiLvlStrRef>
          </c:cat>
          <c:val>
            <c:numRef>
              <c:f>'Sjöfart - Maritime'!$D$4:$O$4</c:f>
              <c:numCache>
                <c:formatCode>#,##0</c:formatCode>
                <c:ptCount val="12"/>
                <c:pt idx="0">
                  <c:v>367.20800000000003</c:v>
                </c:pt>
                <c:pt idx="1">
                  <c:v>1049.597</c:v>
                </c:pt>
                <c:pt idx="2">
                  <c:v>1817.731</c:v>
                </c:pt>
                <c:pt idx="3">
                  <c:v>541.74599999999998</c:v>
                </c:pt>
                <c:pt idx="4">
                  <c:v>333.96199999999999</c:v>
                </c:pt>
                <c:pt idx="5">
                  <c:v>383.24900000000002</c:v>
                </c:pt>
                <c:pt idx="6">
                  <c:v>1466.7809999999999</c:v>
                </c:pt>
                <c:pt idx="7">
                  <c:v>416.10399999999998</c:v>
                </c:pt>
                <c:pt idx="8">
                  <c:v>258.46300000000002</c:v>
                </c:pt>
                <c:pt idx="9">
                  <c:v>806.13099999999997</c:v>
                </c:pt>
                <c:pt idx="10">
                  <c:v>2047.2739999999999</c:v>
                </c:pt>
                <c:pt idx="11">
                  <c:v>563.89800000000002</c:v>
                </c:pt>
              </c:numCache>
            </c:numRef>
          </c:val>
          <c:extLst>
            <c:ext xmlns:c16="http://schemas.microsoft.com/office/drawing/2014/chart" uri="{C3380CC4-5D6E-409C-BE32-E72D297353CC}">
              <c16:uniqueId val="{00000001-7FBF-43A7-BFA4-B81551FEA821}"/>
            </c:ext>
          </c:extLst>
        </c:ser>
        <c:dLbls>
          <c:showLegendKey val="0"/>
          <c:showVal val="0"/>
          <c:showCatName val="0"/>
          <c:showSerName val="0"/>
          <c:showPercent val="0"/>
          <c:showBubbleSize val="0"/>
        </c:dLbls>
        <c:gapWidth val="150"/>
        <c:overlap val="100"/>
        <c:axId val="653207648"/>
        <c:axId val="506043360"/>
      </c:barChart>
      <c:catAx>
        <c:axId val="65320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06043360"/>
        <c:crosses val="autoZero"/>
        <c:auto val="1"/>
        <c:lblAlgn val="ctr"/>
        <c:lblOffset val="100"/>
        <c:noMultiLvlLbl val="0"/>
      </c:catAx>
      <c:valAx>
        <c:axId val="506043360"/>
        <c:scaling>
          <c:orientation val="minMax"/>
          <c:max val="1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1 000-tals passagerare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5320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ysClr val="windowText" lastClr="000000"/>
          </a:solidFill>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Total godshantering / </a:t>
            </a:r>
            <a:r>
              <a:rPr lang="en-US" b="1" i="1"/>
              <a:t>Total handling of goods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stacked"/>
        <c:varyColors val="0"/>
        <c:ser>
          <c:idx val="0"/>
          <c:order val="0"/>
          <c:tx>
            <c:strRef>
              <c:f>'Sjöfart - Maritime'!$B$7</c:f>
              <c:strCache>
                <c:ptCount val="1"/>
                <c:pt idx="0">
                  <c:v>utrikes</c:v>
                </c:pt>
              </c:strCache>
            </c:strRef>
          </c:tx>
          <c:spPr>
            <a:solidFill>
              <a:srgbClr val="00B0F0"/>
            </a:solidFill>
            <a:ln>
              <a:solidFill>
                <a:srgbClr val="00B0F0"/>
              </a:solidFill>
            </a:ln>
            <a:effectLst/>
          </c:spPr>
          <c:invertIfNegative val="0"/>
          <c:cat>
            <c:multiLvlStrRef>
              <c:f>'Sjöfart - Maritime'!$D$1:$O$2</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2019</c:v>
                  </c:pt>
                  <c:pt idx="1">
                    <c:v>2019</c:v>
                  </c:pt>
                  <c:pt idx="2">
                    <c:v>2019</c:v>
                  </c:pt>
                  <c:pt idx="3">
                    <c:v>2019</c:v>
                  </c:pt>
                  <c:pt idx="4">
                    <c:v>2020</c:v>
                  </c:pt>
                  <c:pt idx="5">
                    <c:v>2020</c:v>
                  </c:pt>
                  <c:pt idx="6">
                    <c:v>2020</c:v>
                  </c:pt>
                  <c:pt idx="7">
                    <c:v>2020</c:v>
                  </c:pt>
                  <c:pt idx="8">
                    <c:v>2021</c:v>
                  </c:pt>
                  <c:pt idx="9">
                    <c:v>2021</c:v>
                  </c:pt>
                  <c:pt idx="10">
                    <c:v>2021</c:v>
                  </c:pt>
                  <c:pt idx="11">
                    <c:v>2021</c:v>
                  </c:pt>
                </c:lvl>
              </c:multiLvlStrCache>
            </c:multiLvlStrRef>
          </c:cat>
          <c:val>
            <c:numRef>
              <c:f>'Sjöfart - Maritime'!$D$7:$O$7</c:f>
              <c:numCache>
                <c:formatCode>#,##0</c:formatCode>
                <c:ptCount val="12"/>
                <c:pt idx="0">
                  <c:v>37151.81</c:v>
                </c:pt>
                <c:pt idx="1">
                  <c:v>36761.057000000001</c:v>
                </c:pt>
                <c:pt idx="2">
                  <c:v>36357.455999999998</c:v>
                </c:pt>
                <c:pt idx="3">
                  <c:v>35139.680999999997</c:v>
                </c:pt>
                <c:pt idx="4">
                  <c:v>37380.258000000002</c:v>
                </c:pt>
                <c:pt idx="5">
                  <c:v>35976.019</c:v>
                </c:pt>
                <c:pt idx="6">
                  <c:v>34820.870999999999</c:v>
                </c:pt>
                <c:pt idx="7">
                  <c:v>35842.498</c:v>
                </c:pt>
                <c:pt idx="8">
                  <c:v>36261.963000000003</c:v>
                </c:pt>
                <c:pt idx="9">
                  <c:v>37090.966999999997</c:v>
                </c:pt>
                <c:pt idx="10">
                  <c:v>36092.909</c:v>
                </c:pt>
                <c:pt idx="11">
                  <c:v>36399.65</c:v>
                </c:pt>
              </c:numCache>
            </c:numRef>
          </c:val>
          <c:extLst>
            <c:ext xmlns:c16="http://schemas.microsoft.com/office/drawing/2014/chart" uri="{C3380CC4-5D6E-409C-BE32-E72D297353CC}">
              <c16:uniqueId val="{00000000-AF92-47D9-95FD-F645E2BD5FDB}"/>
            </c:ext>
          </c:extLst>
        </c:ser>
        <c:ser>
          <c:idx val="1"/>
          <c:order val="1"/>
          <c:tx>
            <c:strRef>
              <c:f>'Sjöfart - Maritime'!$B$6</c:f>
              <c:strCache>
                <c:ptCount val="1"/>
                <c:pt idx="0">
                  <c:v>inrikes</c:v>
                </c:pt>
              </c:strCache>
            </c:strRef>
          </c:tx>
          <c:spPr>
            <a:solidFill>
              <a:schemeClr val="bg1">
                <a:lumMod val="85000"/>
              </a:schemeClr>
            </a:solidFill>
            <a:ln>
              <a:noFill/>
            </a:ln>
            <a:effectLst/>
          </c:spPr>
          <c:invertIfNegative val="0"/>
          <c:cat>
            <c:multiLvlStrRef>
              <c:f>'Sjöfart - Maritime'!$D$1:$O$2</c:f>
              <c:multiLvlStrCache>
                <c:ptCount val="12"/>
                <c:lvl>
                  <c:pt idx="0">
                    <c:v>Q1</c:v>
                  </c:pt>
                  <c:pt idx="1">
                    <c:v>Q2</c:v>
                  </c:pt>
                  <c:pt idx="2">
                    <c:v>Q3</c:v>
                  </c:pt>
                  <c:pt idx="3">
                    <c:v>Q4</c:v>
                  </c:pt>
                  <c:pt idx="4">
                    <c:v>Q1</c:v>
                  </c:pt>
                  <c:pt idx="5">
                    <c:v>Q2</c:v>
                  </c:pt>
                  <c:pt idx="6">
                    <c:v>Q3</c:v>
                  </c:pt>
                  <c:pt idx="7">
                    <c:v>Q4</c:v>
                  </c:pt>
                  <c:pt idx="8">
                    <c:v>Q1</c:v>
                  </c:pt>
                  <c:pt idx="9">
                    <c:v>Q2</c:v>
                  </c:pt>
                  <c:pt idx="10">
                    <c:v>Q3</c:v>
                  </c:pt>
                  <c:pt idx="11">
                    <c:v>Q4</c:v>
                  </c:pt>
                </c:lvl>
                <c:lvl>
                  <c:pt idx="0">
                    <c:v>2019</c:v>
                  </c:pt>
                  <c:pt idx="1">
                    <c:v>2019</c:v>
                  </c:pt>
                  <c:pt idx="2">
                    <c:v>2019</c:v>
                  </c:pt>
                  <c:pt idx="3">
                    <c:v>2019</c:v>
                  </c:pt>
                  <c:pt idx="4">
                    <c:v>2020</c:v>
                  </c:pt>
                  <c:pt idx="5">
                    <c:v>2020</c:v>
                  </c:pt>
                  <c:pt idx="6">
                    <c:v>2020</c:v>
                  </c:pt>
                  <c:pt idx="7">
                    <c:v>2020</c:v>
                  </c:pt>
                  <c:pt idx="8">
                    <c:v>2021</c:v>
                  </c:pt>
                  <c:pt idx="9">
                    <c:v>2021</c:v>
                  </c:pt>
                  <c:pt idx="10">
                    <c:v>2021</c:v>
                  </c:pt>
                  <c:pt idx="11">
                    <c:v>2021</c:v>
                  </c:pt>
                </c:lvl>
              </c:multiLvlStrCache>
            </c:multiLvlStrRef>
          </c:cat>
          <c:val>
            <c:numRef>
              <c:f>'Sjöfart - Maritime'!$D$6:$O$6</c:f>
              <c:numCache>
                <c:formatCode>#,##0</c:formatCode>
                <c:ptCount val="12"/>
                <c:pt idx="0">
                  <c:v>6053.7150000000001</c:v>
                </c:pt>
                <c:pt idx="1">
                  <c:v>6390.3720000000003</c:v>
                </c:pt>
                <c:pt idx="2">
                  <c:v>7157.98</c:v>
                </c:pt>
                <c:pt idx="3">
                  <c:v>5543.5439999999999</c:v>
                </c:pt>
                <c:pt idx="4">
                  <c:v>6003.0069999999996</c:v>
                </c:pt>
                <c:pt idx="5">
                  <c:v>6640.8119999999999</c:v>
                </c:pt>
                <c:pt idx="6">
                  <c:v>6247.8990000000003</c:v>
                </c:pt>
                <c:pt idx="7">
                  <c:v>6056.8130000000001</c:v>
                </c:pt>
                <c:pt idx="8">
                  <c:v>6041.0940000000001</c:v>
                </c:pt>
                <c:pt idx="9">
                  <c:v>6213.71</c:v>
                </c:pt>
                <c:pt idx="10">
                  <c:v>6694.4539999999997</c:v>
                </c:pt>
                <c:pt idx="11">
                  <c:v>5823.7939999999999</c:v>
                </c:pt>
              </c:numCache>
            </c:numRef>
          </c:val>
          <c:extLst>
            <c:ext xmlns:c16="http://schemas.microsoft.com/office/drawing/2014/chart" uri="{C3380CC4-5D6E-409C-BE32-E72D297353CC}">
              <c16:uniqueId val="{00000001-AF92-47D9-95FD-F645E2BD5FDB}"/>
            </c:ext>
          </c:extLst>
        </c:ser>
        <c:dLbls>
          <c:showLegendKey val="0"/>
          <c:showVal val="0"/>
          <c:showCatName val="0"/>
          <c:showSerName val="0"/>
          <c:showPercent val="0"/>
          <c:showBubbleSize val="0"/>
        </c:dLbls>
        <c:gapWidth val="150"/>
        <c:overlap val="100"/>
        <c:axId val="653207648"/>
        <c:axId val="506043360"/>
      </c:barChart>
      <c:catAx>
        <c:axId val="65320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506043360"/>
        <c:crosses val="autoZero"/>
        <c:auto val="1"/>
        <c:lblAlgn val="ctr"/>
        <c:lblOffset val="100"/>
        <c:noMultiLvlLbl val="0"/>
      </c:catAx>
      <c:valAx>
        <c:axId val="506043360"/>
        <c:scaling>
          <c:orientation val="minMax"/>
          <c:max val="4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1 000-tals 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5320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ysClr val="windowText" lastClr="000000"/>
          </a:solidFill>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Inrikes flygningar / </a:t>
            </a:r>
            <a:r>
              <a:rPr lang="sv-SE" b="1" i="1"/>
              <a:t>Domestic flights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0820112524709803E-2"/>
          <c:y val="6.6998159674756447E-2"/>
          <c:w val="0.90529674977298324"/>
          <c:h val="0.87877716156044061"/>
        </c:manualLayout>
      </c:layout>
      <c:lineChart>
        <c:grouping val="standard"/>
        <c:varyColors val="0"/>
        <c:ser>
          <c:idx val="0"/>
          <c:order val="0"/>
          <c:tx>
            <c:strRef>
              <c:f>'Flygtrafik - Air 1'!$D$5</c:f>
              <c:strCache>
                <c:ptCount val="1"/>
                <c:pt idx="0">
                  <c:v>2019</c:v>
                </c:pt>
              </c:strCache>
            </c:strRef>
          </c:tx>
          <c:spPr>
            <a:ln w="12700" cap="rnd">
              <a:solidFill>
                <a:sysClr val="windowText" lastClr="000000"/>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1'!$D$6:$D$58</c:f>
              <c:numCache>
                <c:formatCode>#,##0</c:formatCode>
                <c:ptCount val="53"/>
                <c:pt idx="0">
                  <c:v>1540</c:v>
                </c:pt>
                <c:pt idx="1">
                  <c:v>2457</c:v>
                </c:pt>
                <c:pt idx="2">
                  <c:v>2652</c:v>
                </c:pt>
                <c:pt idx="3">
                  <c:v>2779</c:v>
                </c:pt>
                <c:pt idx="4">
                  <c:v>2759</c:v>
                </c:pt>
                <c:pt idx="5">
                  <c:v>2837</c:v>
                </c:pt>
                <c:pt idx="6">
                  <c:v>2786</c:v>
                </c:pt>
                <c:pt idx="7">
                  <c:v>2688</c:v>
                </c:pt>
                <c:pt idx="8">
                  <c:v>2693</c:v>
                </c:pt>
                <c:pt idx="9">
                  <c:v>2823</c:v>
                </c:pt>
                <c:pt idx="10">
                  <c:v>2996</c:v>
                </c:pt>
                <c:pt idx="11">
                  <c:v>3029</c:v>
                </c:pt>
                <c:pt idx="12">
                  <c:v>2980</c:v>
                </c:pt>
                <c:pt idx="13">
                  <c:v>2972</c:v>
                </c:pt>
                <c:pt idx="14">
                  <c:v>2958</c:v>
                </c:pt>
                <c:pt idx="15">
                  <c:v>2267</c:v>
                </c:pt>
                <c:pt idx="16">
                  <c:v>2687</c:v>
                </c:pt>
                <c:pt idx="17">
                  <c:v>2016</c:v>
                </c:pt>
                <c:pt idx="18">
                  <c:v>2912</c:v>
                </c:pt>
                <c:pt idx="19">
                  <c:v>2949</c:v>
                </c:pt>
                <c:pt idx="20">
                  <c:v>3009</c:v>
                </c:pt>
                <c:pt idx="21">
                  <c:v>2369</c:v>
                </c:pt>
                <c:pt idx="22">
                  <c:v>2452</c:v>
                </c:pt>
                <c:pt idx="23">
                  <c:v>2960</c:v>
                </c:pt>
                <c:pt idx="24">
                  <c:v>2283</c:v>
                </c:pt>
                <c:pt idx="25">
                  <c:v>2436</c:v>
                </c:pt>
                <c:pt idx="26">
                  <c:v>2294</c:v>
                </c:pt>
                <c:pt idx="27">
                  <c:v>1780</c:v>
                </c:pt>
                <c:pt idx="28">
                  <c:v>1778</c:v>
                </c:pt>
                <c:pt idx="29">
                  <c:v>1806</c:v>
                </c:pt>
                <c:pt idx="30">
                  <c:v>1814</c:v>
                </c:pt>
                <c:pt idx="31">
                  <c:v>1915</c:v>
                </c:pt>
                <c:pt idx="32">
                  <c:v>2320</c:v>
                </c:pt>
                <c:pt idx="33">
                  <c:v>2609</c:v>
                </c:pt>
                <c:pt idx="34">
                  <c:v>2790</c:v>
                </c:pt>
                <c:pt idx="35">
                  <c:v>2816</c:v>
                </c:pt>
                <c:pt idx="36">
                  <c:v>2925</c:v>
                </c:pt>
                <c:pt idx="37">
                  <c:v>2885</c:v>
                </c:pt>
                <c:pt idx="38">
                  <c:v>2860</c:v>
                </c:pt>
                <c:pt idx="39">
                  <c:v>2885</c:v>
                </c:pt>
                <c:pt idx="40">
                  <c:v>2840</c:v>
                </c:pt>
                <c:pt idx="41">
                  <c:v>2838</c:v>
                </c:pt>
                <c:pt idx="42">
                  <c:v>2824</c:v>
                </c:pt>
                <c:pt idx="43">
                  <c:v>2412</c:v>
                </c:pt>
                <c:pt idx="44">
                  <c:v>2630</c:v>
                </c:pt>
                <c:pt idx="45">
                  <c:v>2665</c:v>
                </c:pt>
                <c:pt idx="46">
                  <c:v>2652</c:v>
                </c:pt>
                <c:pt idx="47">
                  <c:v>2682</c:v>
                </c:pt>
                <c:pt idx="48">
                  <c:v>2603</c:v>
                </c:pt>
                <c:pt idx="49">
                  <c:v>2554</c:v>
                </c:pt>
                <c:pt idx="50">
                  <c:v>2396</c:v>
                </c:pt>
                <c:pt idx="51">
                  <c:v>1159</c:v>
                </c:pt>
                <c:pt idx="52">
                  <c:v>1231</c:v>
                </c:pt>
              </c:numCache>
            </c:numRef>
          </c:val>
          <c:smooth val="0"/>
          <c:extLst>
            <c:ext xmlns:c16="http://schemas.microsoft.com/office/drawing/2014/chart" uri="{C3380CC4-5D6E-409C-BE32-E72D297353CC}">
              <c16:uniqueId val="{00000000-B76E-4A0E-94DC-0C2A16129FE5}"/>
            </c:ext>
          </c:extLst>
        </c:ser>
        <c:ser>
          <c:idx val="1"/>
          <c:order val="1"/>
          <c:tx>
            <c:strRef>
              <c:f>'Flygtrafik - Air 1'!$E$5</c:f>
              <c:strCache>
                <c:ptCount val="1"/>
                <c:pt idx="0">
                  <c:v>2020</c:v>
                </c:pt>
              </c:strCache>
            </c:strRef>
          </c:tx>
          <c:spPr>
            <a:ln w="12700" cap="rnd">
              <a:solidFill>
                <a:srgbClr val="00B0F0"/>
              </a:solidFill>
              <a:round/>
            </a:ln>
            <a:effectLst/>
          </c:spPr>
          <c:marker>
            <c:symbol val="circle"/>
            <c:size val="4"/>
            <c:spPr>
              <a:solidFill>
                <a:srgbClr val="00B0F0"/>
              </a:solidFill>
              <a:ln w="9525">
                <a:solidFill>
                  <a:srgbClr val="00B0F0"/>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1'!$E$6:$E$58</c:f>
              <c:numCache>
                <c:formatCode>#,##0</c:formatCode>
                <c:ptCount val="53"/>
                <c:pt idx="0">
                  <c:v>1231</c:v>
                </c:pt>
                <c:pt idx="1">
                  <c:v>1884</c:v>
                </c:pt>
                <c:pt idx="2">
                  <c:v>2436</c:v>
                </c:pt>
                <c:pt idx="3">
                  <c:v>2465</c:v>
                </c:pt>
                <c:pt idx="4">
                  <c:v>2527</c:v>
                </c:pt>
                <c:pt idx="5">
                  <c:v>2608</c:v>
                </c:pt>
                <c:pt idx="6">
                  <c:v>2527</c:v>
                </c:pt>
                <c:pt idx="7">
                  <c:v>2472</c:v>
                </c:pt>
                <c:pt idx="8">
                  <c:v>2525</c:v>
                </c:pt>
                <c:pt idx="9">
                  <c:v>2577</c:v>
                </c:pt>
                <c:pt idx="10">
                  <c:v>2602</c:v>
                </c:pt>
                <c:pt idx="11">
                  <c:v>1757</c:v>
                </c:pt>
                <c:pt idx="12">
                  <c:v>1119</c:v>
                </c:pt>
                <c:pt idx="13">
                  <c:v>836</c:v>
                </c:pt>
                <c:pt idx="14">
                  <c:v>607</c:v>
                </c:pt>
                <c:pt idx="15">
                  <c:v>594</c:v>
                </c:pt>
                <c:pt idx="16">
                  <c:v>723</c:v>
                </c:pt>
                <c:pt idx="17">
                  <c:v>572</c:v>
                </c:pt>
                <c:pt idx="18">
                  <c:v>674</c:v>
                </c:pt>
                <c:pt idx="19">
                  <c:v>734</c:v>
                </c:pt>
                <c:pt idx="20">
                  <c:v>618</c:v>
                </c:pt>
                <c:pt idx="21">
                  <c:v>752</c:v>
                </c:pt>
                <c:pt idx="22">
                  <c:v>727</c:v>
                </c:pt>
                <c:pt idx="23">
                  <c:v>728</c:v>
                </c:pt>
                <c:pt idx="24">
                  <c:v>797</c:v>
                </c:pt>
                <c:pt idx="25">
                  <c:v>910</c:v>
                </c:pt>
                <c:pt idx="26">
                  <c:v>947</c:v>
                </c:pt>
                <c:pt idx="27">
                  <c:v>919</c:v>
                </c:pt>
                <c:pt idx="28">
                  <c:v>894</c:v>
                </c:pt>
                <c:pt idx="29">
                  <c:v>899</c:v>
                </c:pt>
                <c:pt idx="30">
                  <c:v>849</c:v>
                </c:pt>
                <c:pt idx="31">
                  <c:v>953</c:v>
                </c:pt>
                <c:pt idx="32">
                  <c:v>961</c:v>
                </c:pt>
                <c:pt idx="33">
                  <c:v>1146</c:v>
                </c:pt>
                <c:pt idx="34">
                  <c:v>1225</c:v>
                </c:pt>
                <c:pt idx="35">
                  <c:v>1201</c:v>
                </c:pt>
                <c:pt idx="36">
                  <c:v>1202</c:v>
                </c:pt>
                <c:pt idx="37">
                  <c:v>1311</c:v>
                </c:pt>
                <c:pt idx="38">
                  <c:v>1311</c:v>
                </c:pt>
                <c:pt idx="39">
                  <c:v>1282</c:v>
                </c:pt>
                <c:pt idx="40">
                  <c:v>1288</c:v>
                </c:pt>
                <c:pt idx="41">
                  <c:v>1259</c:v>
                </c:pt>
                <c:pt idx="42">
                  <c:v>1290</c:v>
                </c:pt>
                <c:pt idx="43">
                  <c:v>1273</c:v>
                </c:pt>
                <c:pt idx="44">
                  <c:v>1340</c:v>
                </c:pt>
                <c:pt idx="45">
                  <c:v>1272</c:v>
                </c:pt>
                <c:pt idx="46">
                  <c:v>1161</c:v>
                </c:pt>
                <c:pt idx="47">
                  <c:v>1102</c:v>
                </c:pt>
                <c:pt idx="48">
                  <c:v>948</c:v>
                </c:pt>
                <c:pt idx="49">
                  <c:v>978</c:v>
                </c:pt>
                <c:pt idx="50">
                  <c:v>1031</c:v>
                </c:pt>
                <c:pt idx="51">
                  <c:v>734</c:v>
                </c:pt>
                <c:pt idx="52">
                  <c:v>686</c:v>
                </c:pt>
              </c:numCache>
            </c:numRef>
          </c:val>
          <c:smooth val="0"/>
          <c:extLst>
            <c:ext xmlns:c16="http://schemas.microsoft.com/office/drawing/2014/chart" uri="{C3380CC4-5D6E-409C-BE32-E72D297353CC}">
              <c16:uniqueId val="{00000001-B76E-4A0E-94DC-0C2A16129FE5}"/>
            </c:ext>
          </c:extLst>
        </c:ser>
        <c:ser>
          <c:idx val="2"/>
          <c:order val="2"/>
          <c:tx>
            <c:strRef>
              <c:f>'Flygtrafik - Air 1'!$F$5</c:f>
              <c:strCache>
                <c:ptCount val="1"/>
                <c:pt idx="0">
                  <c:v>2021</c:v>
                </c:pt>
              </c:strCache>
            </c:strRef>
          </c:tx>
          <c:spPr>
            <a:ln w="12700" cap="rnd">
              <a:solidFill>
                <a:schemeClr val="accent3"/>
              </a:solidFill>
              <a:round/>
            </a:ln>
            <a:effectLst/>
          </c:spPr>
          <c:marker>
            <c:symbol val="circle"/>
            <c:size val="5"/>
            <c:spPr>
              <a:solidFill>
                <a:schemeClr val="accent3"/>
              </a:solidFill>
              <a:ln w="9525">
                <a:solidFill>
                  <a:schemeClr val="accent3"/>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1'!$F$6:$F$57</c:f>
              <c:numCache>
                <c:formatCode>#,##0</c:formatCode>
                <c:ptCount val="52"/>
                <c:pt idx="0">
                  <c:v>694</c:v>
                </c:pt>
                <c:pt idx="1">
                  <c:v>827</c:v>
                </c:pt>
                <c:pt idx="2">
                  <c:v>893</c:v>
                </c:pt>
                <c:pt idx="3">
                  <c:v>952</c:v>
                </c:pt>
                <c:pt idx="4">
                  <c:v>955</c:v>
                </c:pt>
                <c:pt idx="5">
                  <c:v>955</c:v>
                </c:pt>
                <c:pt idx="6">
                  <c:v>932</c:v>
                </c:pt>
                <c:pt idx="7">
                  <c:v>992</c:v>
                </c:pt>
                <c:pt idx="8">
                  <c:v>988</c:v>
                </c:pt>
                <c:pt idx="9">
                  <c:v>972</c:v>
                </c:pt>
                <c:pt idx="10">
                  <c:v>1021</c:v>
                </c:pt>
                <c:pt idx="11">
                  <c:v>1097</c:v>
                </c:pt>
                <c:pt idx="12">
                  <c:v>942</c:v>
                </c:pt>
                <c:pt idx="13">
                  <c:v>947</c:v>
                </c:pt>
                <c:pt idx="14">
                  <c:v>1149</c:v>
                </c:pt>
                <c:pt idx="15">
                  <c:v>1129</c:v>
                </c:pt>
                <c:pt idx="16">
                  <c:v>1084</c:v>
                </c:pt>
                <c:pt idx="17">
                  <c:v>1089</c:v>
                </c:pt>
                <c:pt idx="18">
                  <c:v>1038</c:v>
                </c:pt>
                <c:pt idx="19">
                  <c:v>1314</c:v>
                </c:pt>
                <c:pt idx="20">
                  <c:v>1302</c:v>
                </c:pt>
                <c:pt idx="21">
                  <c:v>1374</c:v>
                </c:pt>
                <c:pt idx="22">
                  <c:v>1366</c:v>
                </c:pt>
                <c:pt idx="23">
                  <c:v>1358</c:v>
                </c:pt>
                <c:pt idx="24">
                  <c:v>1118</c:v>
                </c:pt>
                <c:pt idx="25">
                  <c:v>1408</c:v>
                </c:pt>
                <c:pt idx="26">
                  <c:v>1294</c:v>
                </c:pt>
                <c:pt idx="27">
                  <c:v>1287</c:v>
                </c:pt>
                <c:pt idx="28">
                  <c:v>1269</c:v>
                </c:pt>
                <c:pt idx="29">
                  <c:v>1258</c:v>
                </c:pt>
                <c:pt idx="30">
                  <c:v>1284</c:v>
                </c:pt>
                <c:pt idx="31">
                  <c:v>1401</c:v>
                </c:pt>
                <c:pt idx="32">
                  <c:v>1445</c:v>
                </c:pt>
                <c:pt idx="33">
                  <c:v>1513</c:v>
                </c:pt>
                <c:pt idx="34">
                  <c:v>1661</c:v>
                </c:pt>
                <c:pt idx="35">
                  <c:v>1722</c:v>
                </c:pt>
                <c:pt idx="36">
                  <c:v>1839</c:v>
                </c:pt>
                <c:pt idx="37">
                  <c:v>1805</c:v>
                </c:pt>
                <c:pt idx="38">
                  <c:v>1773</c:v>
                </c:pt>
                <c:pt idx="39">
                  <c:v>1850</c:v>
                </c:pt>
                <c:pt idx="40">
                  <c:v>1914</c:v>
                </c:pt>
                <c:pt idx="41">
                  <c:v>1870</c:v>
                </c:pt>
                <c:pt idx="42">
                  <c:v>1841</c:v>
                </c:pt>
                <c:pt idx="43">
                  <c:v>1781</c:v>
                </c:pt>
                <c:pt idx="44">
                  <c:v>1833</c:v>
                </c:pt>
                <c:pt idx="45">
                  <c:v>1781</c:v>
                </c:pt>
                <c:pt idx="46">
                  <c:v>1818</c:v>
                </c:pt>
                <c:pt idx="47">
                  <c:v>1723</c:v>
                </c:pt>
                <c:pt idx="48">
                  <c:v>1740</c:v>
                </c:pt>
                <c:pt idx="49">
                  <c:v>1819</c:v>
                </c:pt>
                <c:pt idx="50">
                  <c:v>1472</c:v>
                </c:pt>
                <c:pt idx="51">
                  <c:v>1202</c:v>
                </c:pt>
              </c:numCache>
            </c:numRef>
          </c:val>
          <c:smooth val="0"/>
          <c:extLst>
            <c:ext xmlns:c16="http://schemas.microsoft.com/office/drawing/2014/chart" uri="{C3380CC4-5D6E-409C-BE32-E72D297353CC}">
              <c16:uniqueId val="{00000000-3818-4CAC-A8CC-6292F222815D}"/>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78714000554977581"/>
          <c:y val="0.68808804373656685"/>
          <c:w val="9.0313794285449195E-2"/>
          <c:h val="0.20213946437627964"/>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sz="1400" b="1" i="0" u="none" strike="noStrike" baseline="0">
                <a:effectLst/>
              </a:rPr>
              <a:t>Utrikes flygningar </a:t>
            </a:r>
            <a:r>
              <a:rPr lang="sv-SE" sz="1400" b="1" i="1" u="none" strike="noStrike" baseline="0">
                <a:effectLst/>
              </a:rPr>
              <a:t>/ International flights</a:t>
            </a:r>
            <a:endParaRPr lang="sv-SE" i="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'Flygtrafik - Air 1'!$K$5</c:f>
              <c:strCache>
                <c:ptCount val="1"/>
                <c:pt idx="0">
                  <c:v>2019</c:v>
                </c:pt>
              </c:strCache>
            </c:strRef>
          </c:tx>
          <c:spPr>
            <a:ln w="12700" cap="rnd">
              <a:solidFill>
                <a:schemeClr val="tx1"/>
              </a:solidFill>
              <a:prstDash val="sysDash"/>
              <a:round/>
            </a:ln>
            <a:effectLst/>
          </c:spPr>
          <c:marker>
            <c:symbol val="circle"/>
            <c:size val="3"/>
            <c:spPr>
              <a:solidFill>
                <a:schemeClr val="tx1"/>
              </a:solidFill>
              <a:ln w="9525">
                <a:solidFill>
                  <a:sysClr val="windowText" lastClr="000000"/>
                </a:solidFill>
                <a:prstDash val="sysDash"/>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1'!$K$6:$K$58</c:f>
              <c:numCache>
                <c:formatCode>#,##0</c:formatCode>
                <c:ptCount val="53"/>
                <c:pt idx="0">
                  <c:v>4339</c:v>
                </c:pt>
                <c:pt idx="1">
                  <c:v>4903</c:v>
                </c:pt>
                <c:pt idx="2">
                  <c:v>4760</c:v>
                </c:pt>
                <c:pt idx="3">
                  <c:v>4859</c:v>
                </c:pt>
                <c:pt idx="4">
                  <c:v>4934</c:v>
                </c:pt>
                <c:pt idx="5">
                  <c:v>5096</c:v>
                </c:pt>
                <c:pt idx="6">
                  <c:v>5043</c:v>
                </c:pt>
                <c:pt idx="7">
                  <c:v>5239</c:v>
                </c:pt>
                <c:pt idx="8">
                  <c:v>5181</c:v>
                </c:pt>
                <c:pt idx="9">
                  <c:v>5213</c:v>
                </c:pt>
                <c:pt idx="10">
                  <c:v>5325</c:v>
                </c:pt>
                <c:pt idx="11">
                  <c:v>5277</c:v>
                </c:pt>
                <c:pt idx="12">
                  <c:v>5336</c:v>
                </c:pt>
                <c:pt idx="13">
                  <c:v>5538</c:v>
                </c:pt>
                <c:pt idx="14">
                  <c:v>5688</c:v>
                </c:pt>
                <c:pt idx="15">
                  <c:v>5160</c:v>
                </c:pt>
                <c:pt idx="16">
                  <c:v>5376</c:v>
                </c:pt>
                <c:pt idx="17">
                  <c:v>4870</c:v>
                </c:pt>
                <c:pt idx="18">
                  <c:v>5820</c:v>
                </c:pt>
                <c:pt idx="19">
                  <c:v>5872</c:v>
                </c:pt>
                <c:pt idx="20">
                  <c:v>6078</c:v>
                </c:pt>
                <c:pt idx="21">
                  <c:v>5761</c:v>
                </c:pt>
                <c:pt idx="22">
                  <c:v>6066</c:v>
                </c:pt>
                <c:pt idx="23">
                  <c:v>6321</c:v>
                </c:pt>
                <c:pt idx="24">
                  <c:v>6100</c:v>
                </c:pt>
                <c:pt idx="25">
                  <c:v>6093</c:v>
                </c:pt>
                <c:pt idx="26">
                  <c:v>5839</c:v>
                </c:pt>
                <c:pt idx="27">
                  <c:v>5769</c:v>
                </c:pt>
                <c:pt idx="28">
                  <c:v>5672</c:v>
                </c:pt>
                <c:pt idx="29">
                  <c:v>5658</c:v>
                </c:pt>
                <c:pt idx="30">
                  <c:v>5619</c:v>
                </c:pt>
                <c:pt idx="31">
                  <c:v>5628</c:v>
                </c:pt>
                <c:pt idx="32">
                  <c:v>5782</c:v>
                </c:pt>
                <c:pt idx="33">
                  <c:v>5875</c:v>
                </c:pt>
                <c:pt idx="34">
                  <c:v>5939</c:v>
                </c:pt>
                <c:pt idx="35">
                  <c:v>6010</c:v>
                </c:pt>
                <c:pt idx="36">
                  <c:v>6002</c:v>
                </c:pt>
                <c:pt idx="37">
                  <c:v>6000</c:v>
                </c:pt>
                <c:pt idx="38">
                  <c:v>5940</c:v>
                </c:pt>
                <c:pt idx="39">
                  <c:v>5813</c:v>
                </c:pt>
                <c:pt idx="40">
                  <c:v>5685</c:v>
                </c:pt>
                <c:pt idx="41">
                  <c:v>5530</c:v>
                </c:pt>
                <c:pt idx="42">
                  <c:v>5619</c:v>
                </c:pt>
                <c:pt idx="43">
                  <c:v>5085</c:v>
                </c:pt>
                <c:pt idx="44">
                  <c:v>4935</c:v>
                </c:pt>
                <c:pt idx="45">
                  <c:v>4883</c:v>
                </c:pt>
                <c:pt idx="46">
                  <c:v>4833</c:v>
                </c:pt>
                <c:pt idx="47">
                  <c:v>4815</c:v>
                </c:pt>
                <c:pt idx="48">
                  <c:v>4875</c:v>
                </c:pt>
                <c:pt idx="49">
                  <c:v>4915</c:v>
                </c:pt>
                <c:pt idx="50">
                  <c:v>5009</c:v>
                </c:pt>
                <c:pt idx="51">
                  <c:v>3628</c:v>
                </c:pt>
                <c:pt idx="52">
                  <c:v>3987</c:v>
                </c:pt>
              </c:numCache>
            </c:numRef>
          </c:val>
          <c:smooth val="0"/>
          <c:extLst>
            <c:ext xmlns:c16="http://schemas.microsoft.com/office/drawing/2014/chart" uri="{C3380CC4-5D6E-409C-BE32-E72D297353CC}">
              <c16:uniqueId val="{00000000-5526-4736-A716-6892CD267CAE}"/>
            </c:ext>
          </c:extLst>
        </c:ser>
        <c:ser>
          <c:idx val="1"/>
          <c:order val="1"/>
          <c:tx>
            <c:strRef>
              <c:f>'Flygtrafik - Air 1'!$L$5</c:f>
              <c:strCache>
                <c:ptCount val="1"/>
                <c:pt idx="0">
                  <c:v>2020</c:v>
                </c:pt>
              </c:strCache>
            </c:strRef>
          </c:tx>
          <c:spPr>
            <a:ln w="12700" cap="rnd">
              <a:solidFill>
                <a:srgbClr val="00B0F0"/>
              </a:solidFill>
              <a:round/>
            </a:ln>
            <a:effectLst/>
          </c:spPr>
          <c:marker>
            <c:symbol val="circle"/>
            <c:size val="4"/>
            <c:spPr>
              <a:solidFill>
                <a:srgbClr val="00B0F0"/>
              </a:solidFill>
              <a:ln w="9525">
                <a:solidFill>
                  <a:srgbClr val="00B0F0"/>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1'!$L$6:$L$58</c:f>
              <c:numCache>
                <c:formatCode>#,##0</c:formatCode>
                <c:ptCount val="53"/>
                <c:pt idx="0">
                  <c:v>3987</c:v>
                </c:pt>
                <c:pt idx="1">
                  <c:v>4525</c:v>
                </c:pt>
                <c:pt idx="2">
                  <c:v>4499</c:v>
                </c:pt>
                <c:pt idx="3">
                  <c:v>4531</c:v>
                </c:pt>
                <c:pt idx="4">
                  <c:v>4581</c:v>
                </c:pt>
                <c:pt idx="5">
                  <c:v>4776</c:v>
                </c:pt>
                <c:pt idx="6">
                  <c:v>4742</c:v>
                </c:pt>
                <c:pt idx="7">
                  <c:v>4922</c:v>
                </c:pt>
                <c:pt idx="8">
                  <c:v>4986</c:v>
                </c:pt>
                <c:pt idx="9">
                  <c:v>5060</c:v>
                </c:pt>
                <c:pt idx="10">
                  <c:v>4640</c:v>
                </c:pt>
                <c:pt idx="11">
                  <c:v>2531</c:v>
                </c:pt>
                <c:pt idx="12">
                  <c:v>994</c:v>
                </c:pt>
                <c:pt idx="13">
                  <c:v>661</c:v>
                </c:pt>
                <c:pt idx="14">
                  <c:v>488</c:v>
                </c:pt>
                <c:pt idx="15">
                  <c:v>525</c:v>
                </c:pt>
                <c:pt idx="16">
                  <c:v>544</c:v>
                </c:pt>
                <c:pt idx="17">
                  <c:v>517</c:v>
                </c:pt>
                <c:pt idx="18">
                  <c:v>624</c:v>
                </c:pt>
                <c:pt idx="19">
                  <c:v>642</c:v>
                </c:pt>
                <c:pt idx="20">
                  <c:v>613</c:v>
                </c:pt>
                <c:pt idx="21">
                  <c:v>694</c:v>
                </c:pt>
                <c:pt idx="22">
                  <c:v>713</c:v>
                </c:pt>
                <c:pt idx="23">
                  <c:v>796</c:v>
                </c:pt>
                <c:pt idx="24">
                  <c:v>811</c:v>
                </c:pt>
                <c:pt idx="25">
                  <c:v>926</c:v>
                </c:pt>
                <c:pt idx="26">
                  <c:v>1222</c:v>
                </c:pt>
                <c:pt idx="27">
                  <c:v>1274</c:v>
                </c:pt>
                <c:pt idx="28">
                  <c:v>1343</c:v>
                </c:pt>
                <c:pt idx="29">
                  <c:v>1319</c:v>
                </c:pt>
                <c:pt idx="30">
                  <c:v>1361</c:v>
                </c:pt>
                <c:pt idx="31">
                  <c:v>1532</c:v>
                </c:pt>
                <c:pt idx="32">
                  <c:v>1691</c:v>
                </c:pt>
                <c:pt idx="33">
                  <c:v>1726</c:v>
                </c:pt>
                <c:pt idx="34">
                  <c:v>1703</c:v>
                </c:pt>
                <c:pt idx="35">
                  <c:v>1837</c:v>
                </c:pt>
                <c:pt idx="36">
                  <c:v>1751</c:v>
                </c:pt>
                <c:pt idx="37">
                  <c:v>1769</c:v>
                </c:pt>
                <c:pt idx="38">
                  <c:v>1777</c:v>
                </c:pt>
                <c:pt idx="39">
                  <c:v>1740</c:v>
                </c:pt>
                <c:pt idx="40">
                  <c:v>1739</c:v>
                </c:pt>
                <c:pt idx="41">
                  <c:v>1733</c:v>
                </c:pt>
                <c:pt idx="42">
                  <c:v>1766</c:v>
                </c:pt>
                <c:pt idx="43">
                  <c:v>1769</c:v>
                </c:pt>
                <c:pt idx="44">
                  <c:v>1593</c:v>
                </c:pt>
                <c:pt idx="45">
                  <c:v>1348</c:v>
                </c:pt>
                <c:pt idx="46">
                  <c:v>1252</c:v>
                </c:pt>
                <c:pt idx="47">
                  <c:v>1229</c:v>
                </c:pt>
                <c:pt idx="48">
                  <c:v>1216</c:v>
                </c:pt>
                <c:pt idx="49">
                  <c:v>1371</c:v>
                </c:pt>
                <c:pt idx="50">
                  <c:v>1648</c:v>
                </c:pt>
                <c:pt idx="51">
                  <c:v>1365</c:v>
                </c:pt>
                <c:pt idx="52">
                  <c:v>1220</c:v>
                </c:pt>
              </c:numCache>
            </c:numRef>
          </c:val>
          <c:smooth val="0"/>
          <c:extLst>
            <c:ext xmlns:c16="http://schemas.microsoft.com/office/drawing/2014/chart" uri="{C3380CC4-5D6E-409C-BE32-E72D297353CC}">
              <c16:uniqueId val="{00000001-5526-4736-A716-6892CD267CAE}"/>
            </c:ext>
          </c:extLst>
        </c:ser>
        <c:ser>
          <c:idx val="2"/>
          <c:order val="2"/>
          <c:tx>
            <c:strRef>
              <c:f>'Flygtrafik - Air 1'!$M$5</c:f>
              <c:strCache>
                <c:ptCount val="1"/>
                <c:pt idx="0">
                  <c:v>2021</c:v>
                </c:pt>
              </c:strCache>
            </c:strRef>
          </c:tx>
          <c:spPr>
            <a:ln w="12700" cap="rnd">
              <a:solidFill>
                <a:schemeClr val="accent3"/>
              </a:solidFill>
              <a:round/>
            </a:ln>
            <a:effectLst/>
          </c:spPr>
          <c:marker>
            <c:symbol val="circle"/>
            <c:size val="5"/>
            <c:spPr>
              <a:solidFill>
                <a:schemeClr val="accent3"/>
              </a:solidFill>
              <a:ln w="9525">
                <a:solidFill>
                  <a:schemeClr val="accent3"/>
                </a:solidFill>
              </a:ln>
              <a:effectLst/>
            </c:spPr>
          </c:marker>
          <c:cat>
            <c:strRef>
              <c:f>'Flygtrafik - Air 1'!$B$6:$B$58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'Flygtrafik - Air 1'!$M$6:$M$57</c:f>
              <c:numCache>
                <c:formatCode>#,##0</c:formatCode>
                <c:ptCount val="52"/>
                <c:pt idx="0">
                  <c:v>1435</c:v>
                </c:pt>
                <c:pt idx="1">
                  <c:v>1212</c:v>
                </c:pt>
                <c:pt idx="2">
                  <c:v>1052</c:v>
                </c:pt>
                <c:pt idx="3">
                  <c:v>1017</c:v>
                </c:pt>
                <c:pt idx="4">
                  <c:v>983</c:v>
                </c:pt>
                <c:pt idx="5">
                  <c:v>1113</c:v>
                </c:pt>
                <c:pt idx="6">
                  <c:v>985</c:v>
                </c:pt>
                <c:pt idx="7">
                  <c:v>1126</c:v>
                </c:pt>
                <c:pt idx="8">
                  <c:v>1122</c:v>
                </c:pt>
                <c:pt idx="9">
                  <c:v>1099</c:v>
                </c:pt>
                <c:pt idx="10">
                  <c:v>1063</c:v>
                </c:pt>
                <c:pt idx="11">
                  <c:v>1125</c:v>
                </c:pt>
                <c:pt idx="12">
                  <c:v>1227</c:v>
                </c:pt>
                <c:pt idx="13">
                  <c:v>1300</c:v>
                </c:pt>
                <c:pt idx="14">
                  <c:v>1230</c:v>
                </c:pt>
                <c:pt idx="15">
                  <c:v>1190</c:v>
                </c:pt>
                <c:pt idx="16">
                  <c:v>1192</c:v>
                </c:pt>
                <c:pt idx="17">
                  <c:v>1243</c:v>
                </c:pt>
                <c:pt idx="18">
                  <c:v>1226</c:v>
                </c:pt>
                <c:pt idx="19">
                  <c:v>1327</c:v>
                </c:pt>
                <c:pt idx="20">
                  <c:v>1377</c:v>
                </c:pt>
                <c:pt idx="21">
                  <c:v>1660</c:v>
                </c:pt>
                <c:pt idx="22">
                  <c:v>1804</c:v>
                </c:pt>
                <c:pt idx="23">
                  <c:v>2043</c:v>
                </c:pt>
                <c:pt idx="24">
                  <c:v>2117</c:v>
                </c:pt>
                <c:pt idx="25">
                  <c:v>2592</c:v>
                </c:pt>
                <c:pt idx="26">
                  <c:v>2678</c:v>
                </c:pt>
                <c:pt idx="27">
                  <c:v>2716</c:v>
                </c:pt>
                <c:pt idx="28">
                  <c:v>2749</c:v>
                </c:pt>
                <c:pt idx="29">
                  <c:v>2709</c:v>
                </c:pt>
                <c:pt idx="30">
                  <c:v>2935</c:v>
                </c:pt>
                <c:pt idx="31">
                  <c:v>2897</c:v>
                </c:pt>
                <c:pt idx="32">
                  <c:v>2899</c:v>
                </c:pt>
                <c:pt idx="33">
                  <c:v>2881</c:v>
                </c:pt>
                <c:pt idx="34">
                  <c:v>2921</c:v>
                </c:pt>
                <c:pt idx="35">
                  <c:v>3033</c:v>
                </c:pt>
                <c:pt idx="36">
                  <c:v>3067</c:v>
                </c:pt>
                <c:pt idx="37">
                  <c:v>3094</c:v>
                </c:pt>
                <c:pt idx="38">
                  <c:v>3130</c:v>
                </c:pt>
                <c:pt idx="39">
                  <c:v>3095</c:v>
                </c:pt>
                <c:pt idx="40">
                  <c:v>3067</c:v>
                </c:pt>
                <c:pt idx="41">
                  <c:v>3037</c:v>
                </c:pt>
                <c:pt idx="42">
                  <c:v>3182</c:v>
                </c:pt>
                <c:pt idx="43">
                  <c:v>3354</c:v>
                </c:pt>
                <c:pt idx="44">
                  <c:v>3131</c:v>
                </c:pt>
                <c:pt idx="45">
                  <c:v>3124</c:v>
                </c:pt>
                <c:pt idx="46">
                  <c:v>3038</c:v>
                </c:pt>
                <c:pt idx="47">
                  <c:v>3120</c:v>
                </c:pt>
                <c:pt idx="48">
                  <c:v>3136</c:v>
                </c:pt>
                <c:pt idx="49">
                  <c:v>3374</c:v>
                </c:pt>
                <c:pt idx="50">
                  <c:v>3125</c:v>
                </c:pt>
                <c:pt idx="51">
                  <c:v>3049</c:v>
                </c:pt>
              </c:numCache>
            </c:numRef>
          </c:val>
          <c:smooth val="0"/>
          <c:extLst>
            <c:ext xmlns:c16="http://schemas.microsoft.com/office/drawing/2014/chart" uri="{C3380CC4-5D6E-409C-BE32-E72D297353CC}">
              <c16:uniqueId val="{00000000-3468-49B8-A1B3-064102FE082F}"/>
            </c:ext>
          </c:extLst>
        </c:ser>
        <c:dLbls>
          <c:showLegendKey val="0"/>
          <c:showVal val="0"/>
          <c:showCatName val="0"/>
          <c:showSerName val="0"/>
          <c:showPercent val="0"/>
          <c:showBubbleSize val="0"/>
        </c:dLbls>
        <c:marker val="1"/>
        <c:smooth val="0"/>
        <c:axId val="935370144"/>
        <c:axId val="935370800"/>
      </c:lineChart>
      <c:catAx>
        <c:axId val="93537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800"/>
        <c:crosses val="autoZero"/>
        <c:auto val="1"/>
        <c:lblAlgn val="ctr"/>
        <c:lblOffset val="100"/>
        <c:noMultiLvlLbl val="0"/>
      </c:catAx>
      <c:valAx>
        <c:axId val="93537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Antal flygningar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935370144"/>
        <c:crosses val="autoZero"/>
        <c:crossBetween val="between"/>
      </c:valAx>
      <c:spPr>
        <a:noFill/>
        <a:ln>
          <a:noFill/>
        </a:ln>
        <a:effectLst/>
      </c:spPr>
    </c:plotArea>
    <c:legend>
      <c:legendPos val="r"/>
      <c:layout>
        <c:manualLayout>
          <c:xMode val="edge"/>
          <c:yMode val="edge"/>
          <c:x val="0.70667470066863625"/>
          <c:y val="0.33118195948786433"/>
          <c:w val="0.10396680100102146"/>
          <c:h val="0.19796512420962814"/>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Antal passagerare / </a:t>
            </a:r>
            <a:r>
              <a:rPr lang="sv-SE" b="1" i="1"/>
              <a:t>Number of passengers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'Flygtrafik - Air 2'!$V$19</c:f>
              <c:strCache>
                <c:ptCount val="1"/>
                <c:pt idx="0">
                  <c:v>Inrikes</c:v>
                </c:pt>
              </c:strCache>
            </c:strRef>
          </c:tx>
          <c:spPr>
            <a:solidFill>
              <a:schemeClr val="accent1"/>
            </a:solidFill>
            <a:ln>
              <a:noFill/>
            </a:ln>
            <a:effectLst/>
          </c:spPr>
          <c:invertIfNegative val="0"/>
          <c:cat>
            <c:multiLvlStrRef>
              <c:f>'Flygtrafik - Air 2'!$T$20:$U$43</c:f>
              <c:multiLvlStrCache>
                <c:ptCount val="2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'Flygtrafik - Air 2'!$V$20:$V$43</c:f>
              <c:numCache>
                <c:formatCode>0.0</c:formatCode>
                <c:ptCount val="24"/>
                <c:pt idx="0">
                  <c:v>-10.942102627548012</c:v>
                </c:pt>
                <c:pt idx="1">
                  <c:v>-10.754934216389046</c:v>
                </c:pt>
                <c:pt idx="2">
                  <c:v>-58.381610162414276</c:v>
                </c:pt>
                <c:pt idx="3">
                  <c:v>-97.605184138168681</c:v>
                </c:pt>
                <c:pt idx="4">
                  <c:v>-97.778592622822543</c:v>
                </c:pt>
                <c:pt idx="5">
                  <c:v>-93.344176498299589</c:v>
                </c:pt>
                <c:pt idx="6">
                  <c:v>-79.257525473574205</c:v>
                </c:pt>
                <c:pt idx="7">
                  <c:v>-77.112726966586195</c:v>
                </c:pt>
                <c:pt idx="8">
                  <c:v>-76.403432045005488</c:v>
                </c:pt>
                <c:pt idx="9">
                  <c:v>-73.301853248242082</c:v>
                </c:pt>
                <c:pt idx="10">
                  <c:v>-85.659683433316431</c:v>
                </c:pt>
                <c:pt idx="11">
                  <c:v>-84.406859464255149</c:v>
                </c:pt>
                <c:pt idx="12">
                  <c:v>-86.449370935266074</c:v>
                </c:pt>
                <c:pt idx="13">
                  <c:v>-85.834707971034746</c:v>
                </c:pt>
                <c:pt idx="14">
                  <c:v>-86.458001478461782</c:v>
                </c:pt>
                <c:pt idx="15">
                  <c:v>-84.275120778042663</c:v>
                </c:pt>
                <c:pt idx="16">
                  <c:v>-83.822802910121908</c:v>
                </c:pt>
                <c:pt idx="17">
                  <c:v>-73.467485978962415</c:v>
                </c:pt>
                <c:pt idx="18">
                  <c:v>-53.688081239055371</c:v>
                </c:pt>
                <c:pt idx="19">
                  <c:v>-57.892242002522011</c:v>
                </c:pt>
                <c:pt idx="20">
                  <c:v>-59.122858904816447</c:v>
                </c:pt>
                <c:pt idx="21">
                  <c:v>-53.145709573991994</c:v>
                </c:pt>
                <c:pt idx="22">
                  <c:v>-45.23796634859081</c:v>
                </c:pt>
                <c:pt idx="23">
                  <c:v>-43.009984902018772</c:v>
                </c:pt>
              </c:numCache>
            </c:numRef>
          </c:val>
          <c:extLst>
            <c:ext xmlns:c16="http://schemas.microsoft.com/office/drawing/2014/chart" uri="{C3380CC4-5D6E-409C-BE32-E72D297353CC}">
              <c16:uniqueId val="{00000000-77E3-46DA-94EA-76430CC08593}"/>
            </c:ext>
          </c:extLst>
        </c:ser>
        <c:ser>
          <c:idx val="1"/>
          <c:order val="1"/>
          <c:tx>
            <c:strRef>
              <c:f>'Flygtrafik - Air 2'!$W$19</c:f>
              <c:strCache>
                <c:ptCount val="1"/>
                <c:pt idx="0">
                  <c:v>Utrikes</c:v>
                </c:pt>
              </c:strCache>
            </c:strRef>
          </c:tx>
          <c:spPr>
            <a:solidFill>
              <a:srgbClr val="FFC000"/>
            </a:solidFill>
            <a:ln>
              <a:solidFill>
                <a:srgbClr val="FFC000"/>
              </a:solidFill>
            </a:ln>
            <a:effectLst/>
          </c:spPr>
          <c:invertIfNegative val="0"/>
          <c:cat>
            <c:multiLvlStrRef>
              <c:f>'Flygtrafik - Air 2'!$T$20:$U$43</c:f>
              <c:multiLvlStrCache>
                <c:ptCount val="2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'Flygtrafik - Air 2'!$W$20:$W$43</c:f>
              <c:numCache>
                <c:formatCode>0.0</c:formatCode>
                <c:ptCount val="24"/>
                <c:pt idx="0">
                  <c:v>-1.60007358226395</c:v>
                </c:pt>
                <c:pt idx="1">
                  <c:v>-1.5128891336325778</c:v>
                </c:pt>
                <c:pt idx="2">
                  <c:v>-59.882076294604225</c:v>
                </c:pt>
                <c:pt idx="3">
                  <c:v>-98.413137099482668</c:v>
                </c:pt>
                <c:pt idx="4">
                  <c:v>-97.98282214410149</c:v>
                </c:pt>
                <c:pt idx="5">
                  <c:v>-96.295103627969269</c:v>
                </c:pt>
                <c:pt idx="6">
                  <c:v>-89.600726296541353</c:v>
                </c:pt>
                <c:pt idx="7">
                  <c:v>-84.592202781709602</c:v>
                </c:pt>
                <c:pt idx="8">
                  <c:v>-85.347231276717537</c:v>
                </c:pt>
                <c:pt idx="9">
                  <c:v>-81.897980763632333</c:v>
                </c:pt>
                <c:pt idx="10">
                  <c:v>-87.73609493288572</c:v>
                </c:pt>
                <c:pt idx="11">
                  <c:v>-86.364055485306451</c:v>
                </c:pt>
                <c:pt idx="12">
                  <c:v>-87.839100992896007</c:v>
                </c:pt>
                <c:pt idx="13">
                  <c:v>-91.900978276786887</c:v>
                </c:pt>
                <c:pt idx="14">
                  <c:v>-91.358995753178647</c:v>
                </c:pt>
                <c:pt idx="15">
                  <c:v>-90.990528387280193</c:v>
                </c:pt>
                <c:pt idx="16">
                  <c:v>-89.75248202658014</c:v>
                </c:pt>
                <c:pt idx="17">
                  <c:v>-82.292197776781052</c:v>
                </c:pt>
                <c:pt idx="18">
                  <c:v>-64.873316605541191</c:v>
                </c:pt>
                <c:pt idx="19">
                  <c:v>-60.776008619345113</c:v>
                </c:pt>
                <c:pt idx="20">
                  <c:v>-62.287436280562837</c:v>
                </c:pt>
                <c:pt idx="21">
                  <c:v>-53.098309821591229</c:v>
                </c:pt>
                <c:pt idx="22">
                  <c:v>-44.651180733411486</c:v>
                </c:pt>
                <c:pt idx="23">
                  <c:v>-48.02865174708657</c:v>
                </c:pt>
              </c:numCache>
            </c:numRef>
          </c:val>
          <c:extLst>
            <c:ext xmlns:c16="http://schemas.microsoft.com/office/drawing/2014/chart" uri="{C3380CC4-5D6E-409C-BE32-E72D297353CC}">
              <c16:uniqueId val="{00000001-77E3-46DA-94EA-76430CC08593}"/>
            </c:ext>
          </c:extLst>
        </c:ser>
        <c:dLbls>
          <c:showLegendKey val="0"/>
          <c:showVal val="0"/>
          <c:showCatName val="0"/>
          <c:showSerName val="0"/>
          <c:showPercent val="0"/>
          <c:showBubbleSize val="0"/>
        </c:dLbls>
        <c:gapWidth val="219"/>
        <c:overlap val="-27"/>
        <c:axId val="1103535568"/>
        <c:axId val="1095623200"/>
      </c:barChart>
      <c:catAx>
        <c:axId val="1103535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095623200"/>
        <c:crosses val="autoZero"/>
        <c:auto val="1"/>
        <c:lblAlgn val="ctr"/>
        <c:lblOffset val="100"/>
        <c:noMultiLvlLbl val="0"/>
      </c:catAx>
      <c:valAx>
        <c:axId val="1095623200"/>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0353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Fraktgods / </a:t>
            </a:r>
            <a:r>
              <a:rPr lang="en-US" b="1" i="1"/>
              <a:t>Freight</a:t>
            </a:r>
            <a:endParaRPr lang="sv-SE" b="1" i="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2"/>
          <c:order val="0"/>
          <c:tx>
            <c:strRef>
              <c:f>'Flygtrafik - Air 3'!$U$6</c:f>
              <c:strCache>
                <c:ptCount val="1"/>
                <c:pt idx="0">
                  <c:v>Övriga världen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'Flygtrafik - Air 3'!$Q$11:$R$31</c:f>
              <c:multiLvlStrCache>
                <c:ptCount val="21"/>
                <c:lvl>
                  <c:pt idx="0">
                    <c:v>Apr</c:v>
                  </c:pt>
                  <c:pt idx="1">
                    <c:v>Maj</c:v>
                  </c:pt>
                  <c:pt idx="2">
                    <c:v>Jun</c:v>
                  </c:pt>
                  <c:pt idx="3">
                    <c:v>Jul</c:v>
                  </c:pt>
                  <c:pt idx="4">
                    <c:v>Aug</c:v>
                  </c:pt>
                  <c:pt idx="5">
                    <c:v>Sep</c:v>
                  </c:pt>
                  <c:pt idx="6">
                    <c:v>Okt</c:v>
                  </c:pt>
                  <c:pt idx="7">
                    <c:v>Nov</c:v>
                  </c:pt>
                  <c:pt idx="8">
                    <c:v>Dec</c:v>
                  </c:pt>
                  <c:pt idx="9">
                    <c:v>Jan</c:v>
                  </c:pt>
                  <c:pt idx="10">
                    <c:v>Feb</c:v>
                  </c:pt>
                  <c:pt idx="11">
                    <c:v>Mar</c:v>
                  </c:pt>
                  <c:pt idx="12">
                    <c:v>Apr</c:v>
                  </c:pt>
                  <c:pt idx="13">
                    <c:v>Maj</c:v>
                  </c:pt>
                  <c:pt idx="14">
                    <c:v>Jun</c:v>
                  </c:pt>
                  <c:pt idx="15">
                    <c:v>Jul</c:v>
                  </c:pt>
                  <c:pt idx="16">
                    <c:v>Aug</c:v>
                  </c:pt>
                  <c:pt idx="17">
                    <c:v>Sep</c:v>
                  </c:pt>
                  <c:pt idx="18">
                    <c:v>Okt</c:v>
                  </c:pt>
                  <c:pt idx="19">
                    <c:v>Nov</c:v>
                  </c:pt>
                  <c:pt idx="20">
                    <c:v>Dec</c:v>
                  </c:pt>
                </c:lvl>
                <c:lvl>
                  <c:pt idx="0">
                    <c:v>-20</c:v>
                  </c:pt>
                  <c:pt idx="1">
                    <c:v>-20</c:v>
                  </c:pt>
                  <c:pt idx="2">
                    <c:v>-20</c:v>
                  </c:pt>
                  <c:pt idx="3">
                    <c:v>-20</c:v>
                  </c:pt>
                  <c:pt idx="4">
                    <c:v>-20</c:v>
                  </c:pt>
                  <c:pt idx="5">
                    <c:v>-20</c:v>
                  </c:pt>
                  <c:pt idx="6">
                    <c:v>-20</c:v>
                  </c:pt>
                  <c:pt idx="7">
                    <c:v>-20</c:v>
                  </c:pt>
                  <c:pt idx="8">
                    <c:v>-20</c:v>
                  </c:pt>
                  <c:pt idx="9">
                    <c:v>-21</c:v>
                  </c:pt>
                  <c:pt idx="10">
                    <c:v>-21</c:v>
                  </c:pt>
                  <c:pt idx="11">
                    <c:v>-21</c:v>
                  </c:pt>
                  <c:pt idx="12">
                    <c:v>-21</c:v>
                  </c:pt>
                  <c:pt idx="13">
                    <c:v>-21</c:v>
                  </c:pt>
                  <c:pt idx="14">
                    <c:v>-21</c:v>
                  </c:pt>
                  <c:pt idx="15">
                    <c:v>-21</c:v>
                  </c:pt>
                  <c:pt idx="16">
                    <c:v>-21</c:v>
                  </c:pt>
                  <c:pt idx="17">
                    <c:v>-21</c:v>
                  </c:pt>
                  <c:pt idx="18">
                    <c:v>-21</c:v>
                  </c:pt>
                  <c:pt idx="19">
                    <c:v>-21</c:v>
                  </c:pt>
                  <c:pt idx="20">
                    <c:v>-21</c:v>
                  </c:pt>
                </c:lvl>
              </c:multiLvlStrCache>
            </c:multiLvlStrRef>
          </c:cat>
          <c:val>
            <c:numRef>
              <c:f>'Flygtrafik - Air 3'!$U$11:$U$31</c:f>
              <c:numCache>
                <c:formatCode>0.0</c:formatCode>
                <c:ptCount val="21"/>
                <c:pt idx="0">
                  <c:v>-61.147388059701491</c:v>
                </c:pt>
                <c:pt idx="1">
                  <c:v>-44.286380597014926</c:v>
                </c:pt>
                <c:pt idx="2">
                  <c:v>-58.885261194029859</c:v>
                </c:pt>
                <c:pt idx="3">
                  <c:v>-49.930037313432841</c:v>
                </c:pt>
                <c:pt idx="4">
                  <c:v>-56.553171641791046</c:v>
                </c:pt>
                <c:pt idx="5">
                  <c:v>-39.482276119402982</c:v>
                </c:pt>
                <c:pt idx="6">
                  <c:v>-35.564365671641795</c:v>
                </c:pt>
                <c:pt idx="7">
                  <c:v>-29.570895522388064</c:v>
                </c:pt>
                <c:pt idx="8">
                  <c:v>-28.264925373134332</c:v>
                </c:pt>
                <c:pt idx="9">
                  <c:v>-25.419776119402982</c:v>
                </c:pt>
                <c:pt idx="10">
                  <c:v>-22.411380597014929</c:v>
                </c:pt>
                <c:pt idx="11">
                  <c:v>-20.615671641791046</c:v>
                </c:pt>
                <c:pt idx="12">
                  <c:v>-17.490671641791046</c:v>
                </c:pt>
                <c:pt idx="13">
                  <c:v>-19.193097014925375</c:v>
                </c:pt>
                <c:pt idx="14">
                  <c:v>-25.256529850746269</c:v>
                </c:pt>
                <c:pt idx="15">
                  <c:v>-11.567164179104472</c:v>
                </c:pt>
                <c:pt idx="16">
                  <c:v>-23.087686567164177</c:v>
                </c:pt>
                <c:pt idx="17">
                  <c:v>-9.7014925373134275</c:v>
                </c:pt>
                <c:pt idx="18">
                  <c:v>-4.8274253731343304</c:v>
                </c:pt>
                <c:pt idx="19">
                  <c:v>33.582089552238806</c:v>
                </c:pt>
                <c:pt idx="20">
                  <c:v>25.046641791044767</c:v>
                </c:pt>
              </c:numCache>
            </c:numRef>
          </c:val>
          <c:smooth val="0"/>
          <c:extLst>
            <c:ext xmlns:c16="http://schemas.microsoft.com/office/drawing/2014/chart" uri="{C3380CC4-5D6E-409C-BE32-E72D297353CC}">
              <c16:uniqueId val="{00000002-CE07-4B6C-97E2-A3DCBFCF518D}"/>
            </c:ext>
          </c:extLst>
        </c:ser>
        <c:ser>
          <c:idx val="1"/>
          <c:order val="1"/>
          <c:tx>
            <c:strRef>
              <c:f>'Flygtrafik - Air 3'!$T$6</c:f>
              <c:strCache>
                <c:ptCount val="1"/>
                <c:pt idx="0">
                  <c:v>Europa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'Flygtrafik - Air 3'!$Q$11:$R$31</c:f>
              <c:multiLvlStrCache>
                <c:ptCount val="21"/>
                <c:lvl>
                  <c:pt idx="0">
                    <c:v>Apr</c:v>
                  </c:pt>
                  <c:pt idx="1">
                    <c:v>Maj</c:v>
                  </c:pt>
                  <c:pt idx="2">
                    <c:v>Jun</c:v>
                  </c:pt>
                  <c:pt idx="3">
                    <c:v>Jul</c:v>
                  </c:pt>
                  <c:pt idx="4">
                    <c:v>Aug</c:v>
                  </c:pt>
                  <c:pt idx="5">
                    <c:v>Sep</c:v>
                  </c:pt>
                  <c:pt idx="6">
                    <c:v>Okt</c:v>
                  </c:pt>
                  <c:pt idx="7">
                    <c:v>Nov</c:v>
                  </c:pt>
                  <c:pt idx="8">
                    <c:v>Dec</c:v>
                  </c:pt>
                  <c:pt idx="9">
                    <c:v>Jan</c:v>
                  </c:pt>
                  <c:pt idx="10">
                    <c:v>Feb</c:v>
                  </c:pt>
                  <c:pt idx="11">
                    <c:v>Mar</c:v>
                  </c:pt>
                  <c:pt idx="12">
                    <c:v>Apr</c:v>
                  </c:pt>
                  <c:pt idx="13">
                    <c:v>Maj</c:v>
                  </c:pt>
                  <c:pt idx="14">
                    <c:v>Jun</c:v>
                  </c:pt>
                  <c:pt idx="15">
                    <c:v>Jul</c:v>
                  </c:pt>
                  <c:pt idx="16">
                    <c:v>Aug</c:v>
                  </c:pt>
                  <c:pt idx="17">
                    <c:v>Sep</c:v>
                  </c:pt>
                  <c:pt idx="18">
                    <c:v>Okt</c:v>
                  </c:pt>
                  <c:pt idx="19">
                    <c:v>Nov</c:v>
                  </c:pt>
                  <c:pt idx="20">
                    <c:v>Dec</c:v>
                  </c:pt>
                </c:lvl>
                <c:lvl>
                  <c:pt idx="0">
                    <c:v>-20</c:v>
                  </c:pt>
                  <c:pt idx="1">
                    <c:v>-20</c:v>
                  </c:pt>
                  <c:pt idx="2">
                    <c:v>-20</c:v>
                  </c:pt>
                  <c:pt idx="3">
                    <c:v>-20</c:v>
                  </c:pt>
                  <c:pt idx="4">
                    <c:v>-20</c:v>
                  </c:pt>
                  <c:pt idx="5">
                    <c:v>-20</c:v>
                  </c:pt>
                  <c:pt idx="6">
                    <c:v>-20</c:v>
                  </c:pt>
                  <c:pt idx="7">
                    <c:v>-20</c:v>
                  </c:pt>
                  <c:pt idx="8">
                    <c:v>-20</c:v>
                  </c:pt>
                  <c:pt idx="9">
                    <c:v>-21</c:v>
                  </c:pt>
                  <c:pt idx="10">
                    <c:v>-21</c:v>
                  </c:pt>
                  <c:pt idx="11">
                    <c:v>-21</c:v>
                  </c:pt>
                  <c:pt idx="12">
                    <c:v>-21</c:v>
                  </c:pt>
                  <c:pt idx="13">
                    <c:v>-21</c:v>
                  </c:pt>
                  <c:pt idx="14">
                    <c:v>-21</c:v>
                  </c:pt>
                  <c:pt idx="15">
                    <c:v>-21</c:v>
                  </c:pt>
                  <c:pt idx="16">
                    <c:v>-21</c:v>
                  </c:pt>
                  <c:pt idx="17">
                    <c:v>-21</c:v>
                  </c:pt>
                  <c:pt idx="18">
                    <c:v>-21</c:v>
                  </c:pt>
                  <c:pt idx="19">
                    <c:v>-21</c:v>
                  </c:pt>
                  <c:pt idx="20">
                    <c:v>-21</c:v>
                  </c:pt>
                </c:lvl>
              </c:multiLvlStrCache>
            </c:multiLvlStrRef>
          </c:cat>
          <c:val>
            <c:numRef>
              <c:f>'Flygtrafik - Air 3'!$T$11:$T$31</c:f>
              <c:numCache>
                <c:formatCode>0.0</c:formatCode>
                <c:ptCount val="21"/>
                <c:pt idx="0">
                  <c:v>1.5213114754098367</c:v>
                </c:pt>
                <c:pt idx="1">
                  <c:v>-0.72131147540983598</c:v>
                </c:pt>
                <c:pt idx="2">
                  <c:v>3.8557377049180275</c:v>
                </c:pt>
                <c:pt idx="3">
                  <c:v>3.6590163934426156</c:v>
                </c:pt>
                <c:pt idx="4">
                  <c:v>11.081967213114762</c:v>
                </c:pt>
                <c:pt idx="5">
                  <c:v>11.881967213114763</c:v>
                </c:pt>
                <c:pt idx="6">
                  <c:v>14.137704918032789</c:v>
                </c:pt>
                <c:pt idx="7">
                  <c:v>8.7737704918032797</c:v>
                </c:pt>
                <c:pt idx="8">
                  <c:v>7.8426229508196776</c:v>
                </c:pt>
                <c:pt idx="9">
                  <c:v>-4.8918032786885224</c:v>
                </c:pt>
                <c:pt idx="10">
                  <c:v>-2.2163934426229548</c:v>
                </c:pt>
                <c:pt idx="11">
                  <c:v>16.249180327868864</c:v>
                </c:pt>
                <c:pt idx="12">
                  <c:v>4.8918032786885224</c:v>
                </c:pt>
                <c:pt idx="13">
                  <c:v>9.70491803278688</c:v>
                </c:pt>
                <c:pt idx="14">
                  <c:v>9.4557377049180324</c:v>
                </c:pt>
                <c:pt idx="15">
                  <c:v>-4.4065573770491806</c:v>
                </c:pt>
                <c:pt idx="16">
                  <c:v>5.5868852459016294</c:v>
                </c:pt>
                <c:pt idx="17">
                  <c:v>20.131147540983598</c:v>
                </c:pt>
                <c:pt idx="18">
                  <c:v>13.259016393442625</c:v>
                </c:pt>
                <c:pt idx="19">
                  <c:v>18.596721311475406</c:v>
                </c:pt>
                <c:pt idx="20">
                  <c:v>10.045901639344269</c:v>
                </c:pt>
              </c:numCache>
            </c:numRef>
          </c:val>
          <c:smooth val="0"/>
          <c:extLst>
            <c:ext xmlns:c16="http://schemas.microsoft.com/office/drawing/2014/chart" uri="{C3380CC4-5D6E-409C-BE32-E72D297353CC}">
              <c16:uniqueId val="{00000001-CE07-4B6C-97E2-A3DCBFCF518D}"/>
            </c:ext>
          </c:extLst>
        </c:ser>
        <c:ser>
          <c:idx val="0"/>
          <c:order val="2"/>
          <c:tx>
            <c:strRef>
              <c:f>'Flygtrafik - Air 3'!$S$6</c:f>
              <c:strCache>
                <c:ptCount val="1"/>
                <c:pt idx="0">
                  <c:v>Inrikes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'Flygtrafik - Air 3'!$Q$11:$R$31</c:f>
              <c:multiLvlStrCache>
                <c:ptCount val="21"/>
                <c:lvl>
                  <c:pt idx="0">
                    <c:v>Apr</c:v>
                  </c:pt>
                  <c:pt idx="1">
                    <c:v>Maj</c:v>
                  </c:pt>
                  <c:pt idx="2">
                    <c:v>Jun</c:v>
                  </c:pt>
                  <c:pt idx="3">
                    <c:v>Jul</c:v>
                  </c:pt>
                  <c:pt idx="4">
                    <c:v>Aug</c:v>
                  </c:pt>
                  <c:pt idx="5">
                    <c:v>Sep</c:v>
                  </c:pt>
                  <c:pt idx="6">
                    <c:v>Okt</c:v>
                  </c:pt>
                  <c:pt idx="7">
                    <c:v>Nov</c:v>
                  </c:pt>
                  <c:pt idx="8">
                    <c:v>Dec</c:v>
                  </c:pt>
                  <c:pt idx="9">
                    <c:v>Jan</c:v>
                  </c:pt>
                  <c:pt idx="10">
                    <c:v>Feb</c:v>
                  </c:pt>
                  <c:pt idx="11">
                    <c:v>Mar</c:v>
                  </c:pt>
                  <c:pt idx="12">
                    <c:v>Apr</c:v>
                  </c:pt>
                  <c:pt idx="13">
                    <c:v>Maj</c:v>
                  </c:pt>
                  <c:pt idx="14">
                    <c:v>Jun</c:v>
                  </c:pt>
                  <c:pt idx="15">
                    <c:v>Jul</c:v>
                  </c:pt>
                  <c:pt idx="16">
                    <c:v>Aug</c:v>
                  </c:pt>
                  <c:pt idx="17">
                    <c:v>Sep</c:v>
                  </c:pt>
                  <c:pt idx="18">
                    <c:v>Okt</c:v>
                  </c:pt>
                  <c:pt idx="19">
                    <c:v>Nov</c:v>
                  </c:pt>
                  <c:pt idx="20">
                    <c:v>Dec</c:v>
                  </c:pt>
                </c:lvl>
                <c:lvl>
                  <c:pt idx="0">
                    <c:v>-20</c:v>
                  </c:pt>
                  <c:pt idx="1">
                    <c:v>-20</c:v>
                  </c:pt>
                  <c:pt idx="2">
                    <c:v>-20</c:v>
                  </c:pt>
                  <c:pt idx="3">
                    <c:v>-20</c:v>
                  </c:pt>
                  <c:pt idx="4">
                    <c:v>-20</c:v>
                  </c:pt>
                  <c:pt idx="5">
                    <c:v>-20</c:v>
                  </c:pt>
                  <c:pt idx="6">
                    <c:v>-20</c:v>
                  </c:pt>
                  <c:pt idx="7">
                    <c:v>-20</c:v>
                  </c:pt>
                  <c:pt idx="8">
                    <c:v>-20</c:v>
                  </c:pt>
                  <c:pt idx="9">
                    <c:v>-21</c:v>
                  </c:pt>
                  <c:pt idx="10">
                    <c:v>-21</c:v>
                  </c:pt>
                  <c:pt idx="11">
                    <c:v>-21</c:v>
                  </c:pt>
                  <c:pt idx="12">
                    <c:v>-21</c:v>
                  </c:pt>
                  <c:pt idx="13">
                    <c:v>-21</c:v>
                  </c:pt>
                  <c:pt idx="14">
                    <c:v>-21</c:v>
                  </c:pt>
                  <c:pt idx="15">
                    <c:v>-21</c:v>
                  </c:pt>
                  <c:pt idx="16">
                    <c:v>-21</c:v>
                  </c:pt>
                  <c:pt idx="17">
                    <c:v>-21</c:v>
                  </c:pt>
                  <c:pt idx="18">
                    <c:v>-21</c:v>
                  </c:pt>
                  <c:pt idx="19">
                    <c:v>-21</c:v>
                  </c:pt>
                  <c:pt idx="20">
                    <c:v>-21</c:v>
                  </c:pt>
                </c:lvl>
              </c:multiLvlStrCache>
            </c:multiLvlStrRef>
          </c:cat>
          <c:val>
            <c:numRef>
              <c:f>'Flygtrafik - Air 3'!$S$11:$S$31</c:f>
              <c:numCache>
                <c:formatCode>0.0</c:formatCode>
                <c:ptCount val="21"/>
                <c:pt idx="0">
                  <c:v>-82.73657289002557</c:v>
                </c:pt>
                <c:pt idx="1">
                  <c:v>-69.309462915601031</c:v>
                </c:pt>
                <c:pt idx="2">
                  <c:v>-70.460358056265989</c:v>
                </c:pt>
                <c:pt idx="3">
                  <c:v>-71.227621483375955</c:v>
                </c:pt>
                <c:pt idx="4">
                  <c:v>-60.869565217391312</c:v>
                </c:pt>
                <c:pt idx="5">
                  <c:v>-50.127877237851656</c:v>
                </c:pt>
                <c:pt idx="6">
                  <c:v>-17.13554987212277</c:v>
                </c:pt>
                <c:pt idx="7">
                  <c:v>-54.731457800511521</c:v>
                </c:pt>
                <c:pt idx="8">
                  <c:v>-62.404092071611259</c:v>
                </c:pt>
                <c:pt idx="9">
                  <c:v>-68.15856777493606</c:v>
                </c:pt>
                <c:pt idx="10">
                  <c:v>-62.787723785166236</c:v>
                </c:pt>
                <c:pt idx="11">
                  <c:v>-63.554987212276217</c:v>
                </c:pt>
                <c:pt idx="12">
                  <c:v>-60.485933503836321</c:v>
                </c:pt>
                <c:pt idx="13">
                  <c:v>-63.9386189258312</c:v>
                </c:pt>
                <c:pt idx="14">
                  <c:v>-57.033248081841435</c:v>
                </c:pt>
                <c:pt idx="15">
                  <c:v>-70.076726342710998</c:v>
                </c:pt>
                <c:pt idx="16">
                  <c:v>-66.240409207161122</c:v>
                </c:pt>
                <c:pt idx="17">
                  <c:v>-55.882352941176471</c:v>
                </c:pt>
                <c:pt idx="18">
                  <c:v>-58.567774936061376</c:v>
                </c:pt>
                <c:pt idx="19">
                  <c:v>-52.813299232736576</c:v>
                </c:pt>
                <c:pt idx="20">
                  <c:v>-53.196930946291566</c:v>
                </c:pt>
              </c:numCache>
            </c:numRef>
          </c:val>
          <c:smooth val="0"/>
          <c:extLst>
            <c:ext xmlns:c16="http://schemas.microsoft.com/office/drawing/2014/chart" uri="{C3380CC4-5D6E-409C-BE32-E72D297353CC}">
              <c16:uniqueId val="{00000000-CE07-4B6C-97E2-A3DCBFCF518D}"/>
            </c:ext>
          </c:extLst>
        </c:ser>
        <c:dLbls>
          <c:showLegendKey val="0"/>
          <c:showVal val="0"/>
          <c:showCatName val="0"/>
          <c:showSerName val="0"/>
          <c:showPercent val="0"/>
          <c:showBubbleSize val="0"/>
        </c:dLbls>
        <c:marker val="1"/>
        <c:smooth val="0"/>
        <c:axId val="1052018112"/>
        <c:axId val="1102515696"/>
      </c:lineChart>
      <c:catAx>
        <c:axId val="1052018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02515696"/>
        <c:crosses val="autoZero"/>
        <c:auto val="1"/>
        <c:lblAlgn val="ctr"/>
        <c:lblOffset val="100"/>
        <c:noMultiLvlLbl val="0"/>
      </c:catAx>
      <c:valAx>
        <c:axId val="110251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052018112"/>
        <c:crosses val="autoZero"/>
        <c:crossBetween val="between"/>
        <c:majorUnit val="1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'Summering - Summary'!$A$25</c:f>
              <c:strCache>
                <c:ptCount val="1"/>
                <c:pt idx="0">
                  <c:v>Vägtrafik - tung trafik</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Summary'!$D$25:$CS$25</c:f>
              <c:numCache>
                <c:formatCode>General</c:formatCode>
                <c:ptCount val="94"/>
                <c:pt idx="2" formatCode="0%">
                  <c:v>-2.2499999999999999E-2</c:v>
                </c:pt>
                <c:pt idx="3" formatCode="0%">
                  <c:v>-5.2499999999999998E-2</c:v>
                </c:pt>
                <c:pt idx="4" formatCode="0%">
                  <c:v>-0.08</c:v>
                </c:pt>
                <c:pt idx="5" formatCode="0%">
                  <c:v>-9.2499999999999999E-2</c:v>
                </c:pt>
                <c:pt idx="6" formatCode="0%">
                  <c:v>-0.09</c:v>
                </c:pt>
                <c:pt idx="7" formatCode="0%">
                  <c:v>-8.2500000000000004E-2</c:v>
                </c:pt>
                <c:pt idx="8" formatCode="0%">
                  <c:v>-7.2500000000000009E-2</c:v>
                </c:pt>
                <c:pt idx="9" formatCode="0%">
                  <c:v>-7.0000000000000007E-2</c:v>
                </c:pt>
                <c:pt idx="10" formatCode="0%">
                  <c:v>-5.7500000000000002E-2</c:v>
                </c:pt>
                <c:pt idx="11" formatCode="0%">
                  <c:v>-6.25E-2</c:v>
                </c:pt>
                <c:pt idx="12" formatCode="0%">
                  <c:v>-4.5000000000000005E-2</c:v>
                </c:pt>
                <c:pt idx="13" formatCode="0%">
                  <c:v>-3.7499999999999999E-2</c:v>
                </c:pt>
                <c:pt idx="14" formatCode="0%">
                  <c:v>-5.2500000000000005E-2</c:v>
                </c:pt>
                <c:pt idx="15" formatCode="0%">
                  <c:v>-5.2500000000000005E-2</c:v>
                </c:pt>
                <c:pt idx="16" formatCode="0%">
                  <c:v>-7.0000000000000007E-2</c:v>
                </c:pt>
                <c:pt idx="17" formatCode="0%">
                  <c:v>-7.4999999999999997E-2</c:v>
                </c:pt>
                <c:pt idx="18" formatCode="0%">
                  <c:v>-7.0000000000000007E-2</c:v>
                </c:pt>
                <c:pt idx="19" formatCode="0%">
                  <c:v>-6.54E-2</c:v>
                </c:pt>
                <c:pt idx="20" formatCode="0%">
                  <c:v>-4.7899999999999998E-2</c:v>
                </c:pt>
                <c:pt idx="21" formatCode="0%">
                  <c:v>-2.7899999999999998E-2</c:v>
                </c:pt>
                <c:pt idx="22" formatCode="0%">
                  <c:v>-1.7899999999999999E-2</c:v>
                </c:pt>
                <c:pt idx="23" formatCode="0%">
                  <c:v>-0.01</c:v>
                </c:pt>
                <c:pt idx="24" formatCode="0%">
                  <c:v>-2.4999999999999996E-3</c:v>
                </c:pt>
                <c:pt idx="25" formatCode="0%">
                  <c:v>-7.5000000000000006E-3</c:v>
                </c:pt>
                <c:pt idx="26" formatCode="0%">
                  <c:v>5.0000000000000001E-3</c:v>
                </c:pt>
                <c:pt idx="27" formatCode="0%">
                  <c:v>1.7500000000000002E-2</c:v>
                </c:pt>
                <c:pt idx="28" formatCode="0%">
                  <c:v>0.02</c:v>
                </c:pt>
                <c:pt idx="29" formatCode="0%">
                  <c:v>2.75E-2</c:v>
                </c:pt>
                <c:pt idx="30" formatCode="0%">
                  <c:v>3.5000000000000003E-2</c:v>
                </c:pt>
                <c:pt idx="31" formatCode="0%">
                  <c:v>3.2500000000000001E-2</c:v>
                </c:pt>
                <c:pt idx="32" formatCode="0%">
                  <c:v>0.03</c:v>
                </c:pt>
                <c:pt idx="33" formatCode="0%">
                  <c:v>0.03</c:v>
                </c:pt>
                <c:pt idx="34" formatCode="0%">
                  <c:v>2.75E-2</c:v>
                </c:pt>
                <c:pt idx="35" formatCode="0%">
                  <c:v>3.0000000000000002E-2</c:v>
                </c:pt>
                <c:pt idx="36" formatCode="0%">
                  <c:v>3.2500000000000001E-2</c:v>
                </c:pt>
                <c:pt idx="37" formatCode="0%">
                  <c:v>3.2500000000000001E-2</c:v>
                </c:pt>
                <c:pt idx="38" formatCode="0%">
                  <c:v>0.02</c:v>
                </c:pt>
                <c:pt idx="39" formatCode="0%">
                  <c:v>0.02</c:v>
                </c:pt>
                <c:pt idx="40" formatCode="0%">
                  <c:v>6.2500000000000021E-3</c:v>
                </c:pt>
                <c:pt idx="41" formatCode="0%">
                  <c:v>-7.4999999999999971E-3</c:v>
                </c:pt>
                <c:pt idx="42" formatCode="0%">
                  <c:v>-2.2499999999999996E-2</c:v>
                </c:pt>
                <c:pt idx="43" formatCode="0%">
                  <c:v>-3.7499999999999999E-2</c:v>
                </c:pt>
                <c:pt idx="44" formatCode="0%">
                  <c:v>-3.125E-2</c:v>
                </c:pt>
                <c:pt idx="45" formatCode="0%">
                  <c:v>-0.02</c:v>
                </c:pt>
                <c:pt idx="46" formatCode="0%">
                  <c:v>0</c:v>
                </c:pt>
                <c:pt idx="47" formatCode="0%">
                  <c:v>1.4999999999999999E-2</c:v>
                </c:pt>
                <c:pt idx="48" formatCode="0%">
                  <c:v>1.4999999999999999E-2</c:v>
                </c:pt>
                <c:pt idx="49" formatCode="0%">
                  <c:v>1.2500000000000001E-2</c:v>
                </c:pt>
                <c:pt idx="50" formatCode="0%">
                  <c:v>1.4999999999999999E-2</c:v>
                </c:pt>
                <c:pt idx="51" formatCode="0%">
                  <c:v>1.4999999999999999E-2</c:v>
                </c:pt>
                <c:pt idx="52" formatCode="0%">
                  <c:v>2.5000000000000001E-2</c:v>
                </c:pt>
                <c:pt idx="53" formatCode="0%">
                  <c:v>4.2275000000000042E-2</c:v>
                </c:pt>
                <c:pt idx="54" formatCode="0%">
                  <c:v>1.5150000000000038E-2</c:v>
                </c:pt>
                <c:pt idx="55" formatCode="0%">
                  <c:v>2.0050000000000005E-2</c:v>
                </c:pt>
                <c:pt idx="56" formatCode="0%">
                  <c:v>5.1250000000000018E-2</c:v>
                </c:pt>
                <c:pt idx="57" formatCode="0%">
                  <c:v>2.3474999999999996E-2</c:v>
                </c:pt>
                <c:pt idx="58" formatCode="0%">
                  <c:v>5.0700000000000051E-2</c:v>
                </c:pt>
                <c:pt idx="59" formatCode="0%">
                  <c:v>5.1200000000000107E-2</c:v>
                </c:pt>
                <c:pt idx="60" formatCode="0%">
                  <c:v>2.3200000000000082E-2</c:v>
                </c:pt>
                <c:pt idx="61" formatCode="0%">
                  <c:v>3.8800000000000112E-2</c:v>
                </c:pt>
                <c:pt idx="62" formatCode="0%">
                  <c:v>4.1600000000000081E-2</c:v>
                </c:pt>
                <c:pt idx="63" formatCode="0%">
                  <c:v>4.5318750348926719E-2</c:v>
                </c:pt>
                <c:pt idx="64" formatCode="0%">
                  <c:v>4.9956251046780031E-2</c:v>
                </c:pt>
                <c:pt idx="65" formatCode="0%">
                  <c:v>6.391250209355992E-2</c:v>
                </c:pt>
                <c:pt idx="66" formatCode="0%">
                  <c:v>6.9290580597141799E-2</c:v>
                </c:pt>
                <c:pt idx="67" formatCode="0%">
                  <c:v>6.5171736208598979E-2</c:v>
                </c:pt>
                <c:pt idx="68" formatCode="0%">
                  <c:v>5.1555968927931475E-2</c:v>
                </c:pt>
                <c:pt idx="69" formatCode="0%">
                  <c:v>2.8443278755139287E-2</c:v>
                </c:pt>
                <c:pt idx="70" formatCode="0%">
                  <c:v>1.2594560278364652E-2</c:v>
                </c:pt>
                <c:pt idx="71" formatCode="0%">
                  <c:v>4.009813497607569E-3</c:v>
                </c:pt>
                <c:pt idx="72" formatCode="0%">
                  <c:v>2.6890384128680387E-3</c:v>
                </c:pt>
                <c:pt idx="73" formatCode="0%">
                  <c:v>8.6322350241460621E-3</c:v>
                </c:pt>
                <c:pt idx="74" formatCode="0%">
                  <c:v>1.4575431635424085E-2</c:v>
                </c:pt>
                <c:pt idx="75" formatCode="0%">
                  <c:v>2.3413405108562053E-2</c:v>
                </c:pt>
                <c:pt idx="76" formatCode="0%">
                  <c:v>3.5146155443559965E-2</c:v>
                </c:pt>
                <c:pt idx="77" formatCode="0%">
                  <c:v>4.9773682640417816E-2</c:v>
                </c:pt>
                <c:pt idx="78" formatCode="0%">
                  <c:v>6.7295986699135613E-2</c:v>
                </c:pt>
                <c:pt idx="79" formatCode="0%">
                  <c:v>7.5295508208980164E-2</c:v>
                </c:pt>
                <c:pt idx="80" formatCode="0%">
                  <c:v>7.3772247169951469E-2</c:v>
                </c:pt>
                <c:pt idx="81" formatCode="0%">
                  <c:v>6.2726203582049528E-2</c:v>
                </c:pt>
                <c:pt idx="82" formatCode="0%">
                  <c:v>4.2157377445274341E-2</c:v>
                </c:pt>
                <c:pt idx="83" formatCode="0%">
                  <c:v>3.2188704750724495E-2</c:v>
                </c:pt>
                <c:pt idx="84" formatCode="0%">
                  <c:v>3.282018549839999E-2</c:v>
                </c:pt>
                <c:pt idx="85" formatCode="0%">
                  <c:v>4.4051819688300811E-2</c:v>
                </c:pt>
                <c:pt idx="86" formatCode="0%">
                  <c:v>6.5883607320426973E-2</c:v>
                </c:pt>
                <c:pt idx="87" formatCode="0%">
                  <c:v>8.771539495255315E-2</c:v>
                </c:pt>
                <c:pt idx="88" formatCode="0%">
                  <c:v>0.10600947839044003</c:v>
                </c:pt>
                <c:pt idx="89" formatCode="0%">
                  <c:v>0.12076585763408765</c:v>
                </c:pt>
                <c:pt idx="90" formatCode="0%">
                  <c:v>0.13198453268349597</c:v>
                </c:pt>
                <c:pt idx="91" formatCode="0%">
                  <c:v>0.13966550353866503</c:v>
                </c:pt>
                <c:pt idx="92" formatCode="0%">
                  <c:v>0.14542623168004182</c:v>
                </c:pt>
                <c:pt idx="93" formatCode="0%">
                  <c:v>0.14926671710762635</c:v>
                </c:pt>
              </c:numCache>
            </c:numRef>
          </c:val>
          <c:smooth val="0"/>
          <c:extLst>
            <c:ext xmlns:c16="http://schemas.microsoft.com/office/drawing/2014/chart" uri="{C3380CC4-5D6E-409C-BE32-E72D297353CC}">
              <c16:uniqueId val="{00000002-D821-48D8-AD61-BFDECC838225}"/>
            </c:ext>
          </c:extLst>
        </c:ser>
        <c:ser>
          <c:idx val="4"/>
          <c:order val="1"/>
          <c:tx>
            <c:strRef>
              <c:f>'Summering - Summary'!$A$27</c:f>
              <c:strCache>
                <c:ptCount val="1"/>
                <c:pt idx="0">
                  <c:v>Järnväg - godståg</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Summary'!$D$27:$CS$27</c:f>
              <c:numCache>
                <c:formatCode>General</c:formatCode>
                <c:ptCount val="94"/>
                <c:pt idx="2" formatCode="0%">
                  <c:v>1.5154114469034559E-2</c:v>
                </c:pt>
                <c:pt idx="3" formatCode="0%">
                  <c:v>-3.8834817800001351E-2</c:v>
                </c:pt>
                <c:pt idx="4" formatCode="0%">
                  <c:v>-3.6811554164385279E-2</c:v>
                </c:pt>
                <c:pt idx="5" formatCode="0%">
                  <c:v>-3.7941364136586928E-2</c:v>
                </c:pt>
                <c:pt idx="6" formatCode="0%">
                  <c:v>-6.7390068318144383E-2</c:v>
                </c:pt>
                <c:pt idx="7" formatCode="0%">
                  <c:v>-2.1302242855966692E-2</c:v>
                </c:pt>
                <c:pt idx="8" formatCode="0%">
                  <c:v>-5.3747422251248275E-2</c:v>
                </c:pt>
                <c:pt idx="9" formatCode="0%">
                  <c:v>-7.7500000000000013E-2</c:v>
                </c:pt>
                <c:pt idx="10" formatCode="0%">
                  <c:v>-1.8420746636630663E-2</c:v>
                </c:pt>
                <c:pt idx="11" formatCode="0%">
                  <c:v>-3.842074663663067E-2</c:v>
                </c:pt>
                <c:pt idx="12" formatCode="0%">
                  <c:v>-5.342074663663067E-2</c:v>
                </c:pt>
                <c:pt idx="13" formatCode="0%">
                  <c:v>-5.5920746636630665E-2</c:v>
                </c:pt>
                <c:pt idx="14" formatCode="0%">
                  <c:v>-8.7499999999999994E-2</c:v>
                </c:pt>
                <c:pt idx="15" formatCode="0%">
                  <c:v>-7.4999999999999997E-2</c:v>
                </c:pt>
                <c:pt idx="16" formatCode="0%">
                  <c:v>-4.7500000000000007E-2</c:v>
                </c:pt>
                <c:pt idx="17" formatCode="0%">
                  <c:v>-0.02</c:v>
                </c:pt>
                <c:pt idx="18" formatCode="0%">
                  <c:v>-0.01</c:v>
                </c:pt>
                <c:pt idx="19" formatCode="0%">
                  <c:v>-1.0436025767701251E-2</c:v>
                </c:pt>
                <c:pt idx="20" formatCode="0%">
                  <c:v>3.8780382151039575E-3</c:v>
                </c:pt>
                <c:pt idx="21" formatCode="0%">
                  <c:v>2.6651774027667691E-2</c:v>
                </c:pt>
                <c:pt idx="22" formatCode="0%">
                  <c:v>2.9151774027667689E-2</c:v>
                </c:pt>
                <c:pt idx="23" formatCode="0%">
                  <c:v>5.7972791042157655E-2</c:v>
                </c:pt>
                <c:pt idx="24" formatCode="0%">
                  <c:v>4.0443714227494716E-2</c:v>
                </c:pt>
                <c:pt idx="25" formatCode="0%">
                  <c:v>3.2669978414930988E-2</c:v>
                </c:pt>
                <c:pt idx="26" formatCode="0%">
                  <c:v>4.0169978414930987E-2</c:v>
                </c:pt>
                <c:pt idx="27" formatCode="0%">
                  <c:v>2.4284987168142268E-2</c:v>
                </c:pt>
                <c:pt idx="28" formatCode="0%">
                  <c:v>3.7499999999999999E-2</c:v>
                </c:pt>
                <c:pt idx="29" formatCode="0%">
                  <c:v>3.5000000000000003E-2</c:v>
                </c:pt>
                <c:pt idx="30" formatCode="0%">
                  <c:v>3.5000000000000003E-2</c:v>
                </c:pt>
                <c:pt idx="31" formatCode="0%">
                  <c:v>3.2500000000000001E-2</c:v>
                </c:pt>
                <c:pt idx="32" formatCode="0%">
                  <c:v>3.5000000000000003E-2</c:v>
                </c:pt>
                <c:pt idx="33" formatCode="0%">
                  <c:v>0.03</c:v>
                </c:pt>
                <c:pt idx="34" formatCode="0%">
                  <c:v>0.05</c:v>
                </c:pt>
                <c:pt idx="35" formatCode="0%">
                  <c:v>6.7500000000000004E-2</c:v>
                </c:pt>
                <c:pt idx="36" formatCode="0%">
                  <c:v>6.5000000000000002E-2</c:v>
                </c:pt>
                <c:pt idx="37" formatCode="0%">
                  <c:v>0.08</c:v>
                </c:pt>
                <c:pt idx="38" formatCode="0%">
                  <c:v>6.7500000000000004E-2</c:v>
                </c:pt>
                <c:pt idx="39" formatCode="0%">
                  <c:v>7.0211023798016997E-2</c:v>
                </c:pt>
                <c:pt idx="40" formatCode="0%">
                  <c:v>7.1489080619725656E-2</c:v>
                </c:pt>
                <c:pt idx="41" formatCode="0%">
                  <c:v>4.6334170465126001E-2</c:v>
                </c:pt>
                <c:pt idx="42" formatCode="0%">
                  <c:v>1.2246293334218006E-2</c:v>
                </c:pt>
                <c:pt idx="43" formatCode="0%">
                  <c:v>-3.3485574571015309E-2</c:v>
                </c:pt>
                <c:pt idx="44" formatCode="0%">
                  <c:v>-7.8069246021087321E-2</c:v>
                </c:pt>
                <c:pt idx="45" formatCode="0%">
                  <c:v>-7.1549782688027405E-2</c:v>
                </c:pt>
                <c:pt idx="46" formatCode="0%">
                  <c:v>-4.7408757674498543E-2</c:v>
                </c:pt>
                <c:pt idx="47" formatCode="0%">
                  <c:v>-3.0991219500679908E-2</c:v>
                </c:pt>
                <c:pt idx="48" formatCode="0%">
                  <c:v>6.0568520405690548E-3</c:v>
                </c:pt>
                <c:pt idx="49" formatCode="0%">
                  <c:v>1.3791257303934268E-2</c:v>
                </c:pt>
                <c:pt idx="50" formatCode="0%">
                  <c:v>4.4456372133849153E-3</c:v>
                </c:pt>
                <c:pt idx="51" formatCode="0%">
                  <c:v>1.1977750192709701E-2</c:v>
                </c:pt>
                <c:pt idx="52" formatCode="0%">
                  <c:v>9.5482381642761315E-3</c:v>
                </c:pt>
                <c:pt idx="53" formatCode="0%">
                  <c:v>1.2147324578184833E-2</c:v>
                </c:pt>
                <c:pt idx="54" formatCode="0%">
                  <c:v>-3.2037352880790244E-2</c:v>
                </c:pt>
                <c:pt idx="55" formatCode="0%">
                  <c:v>-4.5029403144582841E-2</c:v>
                </c:pt>
                <c:pt idx="56" formatCode="0%">
                  <c:v>-3.4660564062033966E-2</c:v>
                </c:pt>
                <c:pt idx="57" formatCode="0%">
                  <c:v>1.5704582756185276E-2</c:v>
                </c:pt>
                <c:pt idx="58" formatCode="0%">
                  <c:v>8.4720578809635697E-2</c:v>
                </c:pt>
                <c:pt idx="59" formatCode="0%">
                  <c:v>0.10420197025103997</c:v>
                </c:pt>
                <c:pt idx="60" formatCode="0%">
                  <c:v>8.9636897202590896E-2</c:v>
                </c:pt>
                <c:pt idx="61" formatCode="0%">
                  <c:v>3.1115696186874181E-2</c:v>
                </c:pt>
                <c:pt idx="62" formatCode="0%">
                  <c:v>-1.4698014375592204E-3</c:v>
                </c:pt>
                <c:pt idx="63" formatCode="0%">
                  <c:v>6.0871481603748986E-2</c:v>
                </c:pt>
                <c:pt idx="64" formatCode="0%">
                  <c:v>8.1653838656463196E-2</c:v>
                </c:pt>
                <c:pt idx="65" formatCode="0%">
                  <c:v>9.0418324697059863E-2</c:v>
                </c:pt>
                <c:pt idx="66" formatCode="0%">
                  <c:v>0.10979105030327733</c:v>
                </c:pt>
                <c:pt idx="67" formatCode="0%">
                  <c:v>3.6100944928936993E-2</c:v>
                </c:pt>
                <c:pt idx="68" formatCode="0%">
                  <c:v>2.9595165886229784E-2</c:v>
                </c:pt>
                <c:pt idx="69" formatCode="0%">
                  <c:v>4.4302501343609815E-2</c:v>
                </c:pt>
                <c:pt idx="70" formatCode="0%">
                  <c:v>7.9820659741949601E-2</c:v>
                </c:pt>
                <c:pt idx="71" formatCode="0%">
                  <c:v>0.1001674492590596</c:v>
                </c:pt>
                <c:pt idx="72" formatCode="0%">
                  <c:v>8.8545096797731926E-2</c:v>
                </c:pt>
                <c:pt idx="73" formatCode="0%">
                  <c:v>8.4147433989384707E-2</c:v>
                </c:pt>
                <c:pt idx="74" formatCode="0%">
                  <c:v>7.3334625155041189E-2</c:v>
                </c:pt>
                <c:pt idx="75" formatCode="0%">
                  <c:v>8.9239030116974108E-2</c:v>
                </c:pt>
                <c:pt idx="76" formatCode="0%">
                  <c:v>0.13218534063270951</c:v>
                </c:pt>
                <c:pt idx="77" formatCode="0%">
                  <c:v>0.11046871810585553</c:v>
                </c:pt>
                <c:pt idx="78" formatCode="0%">
                  <c:v>8.4133986245708947E-2</c:v>
                </c:pt>
                <c:pt idx="79" formatCode="0%">
                  <c:v>6.9291814031185103E-2</c:v>
                </c:pt>
                <c:pt idx="80" formatCode="0%">
                  <c:v>4.2339495701272281E-2</c:v>
                </c:pt>
                <c:pt idx="81" formatCode="0%">
                  <c:v>4.875916268707195E-2</c:v>
                </c:pt>
                <c:pt idx="82" formatCode="0%">
                  <c:v>4.9065638406472802E-2</c:v>
                </c:pt>
                <c:pt idx="83" formatCode="0%">
                  <c:v>5.5360792010299163E-2</c:v>
                </c:pt>
                <c:pt idx="84" formatCode="0%">
                  <c:v>5.0046534465347112E-2</c:v>
                </c:pt>
                <c:pt idx="85" formatCode="0%">
                  <c:v>7.6386745419411373E-2</c:v>
                </c:pt>
                <c:pt idx="86" formatCode="0%">
                  <c:v>6.9007097035653692E-2</c:v>
                </c:pt>
                <c:pt idx="87" formatCode="0%">
                  <c:v>9.0228351910984078E-2</c:v>
                </c:pt>
                <c:pt idx="88" formatCode="0%">
                  <c:v>0.10316063701646765</c:v>
                </c:pt>
                <c:pt idx="89" formatCode="0%">
                  <c:v>7.1569660623505574E-2</c:v>
                </c:pt>
                <c:pt idx="90" formatCode="0%">
                  <c:v>5.5124441259290211E-2</c:v>
                </c:pt>
                <c:pt idx="91" formatCode="0%">
                  <c:v>2.7718656477280744E-2</c:v>
                </c:pt>
                <c:pt idx="92" formatCode="0%">
                  <c:v>-2.2799509903604541E-2</c:v>
                </c:pt>
                <c:pt idx="93" formatCode="0%">
                  <c:v>5.3799312421081644E-3</c:v>
                </c:pt>
              </c:numCache>
            </c:numRef>
          </c:val>
          <c:smooth val="0"/>
          <c:extLst>
            <c:ext xmlns:c16="http://schemas.microsoft.com/office/drawing/2014/chart" uri="{C3380CC4-5D6E-409C-BE32-E72D297353CC}">
              <c16:uniqueId val="{00000004-D821-48D8-AD61-BFDECC838225}"/>
            </c:ext>
          </c:extLst>
        </c:ser>
        <c:ser>
          <c:idx val="0"/>
          <c:order val="2"/>
          <c:tx>
            <c:strRef>
              <c:f>'Summering - Summary'!$A$23</c:f>
              <c:strCache>
                <c:ptCount val="1"/>
                <c:pt idx="0">
                  <c:v>Vägtrafik - totalt</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Summary'!$D$23:$CS$23</c:f>
              <c:numCache>
                <c:formatCode>General</c:formatCode>
                <c:ptCount val="94"/>
                <c:pt idx="2" formatCode="0%">
                  <c:v>-0.16500000000000001</c:v>
                </c:pt>
                <c:pt idx="3" formatCode="0%">
                  <c:v>-0.2225</c:v>
                </c:pt>
                <c:pt idx="4" formatCode="0%">
                  <c:v>-0.24249999999999999</c:v>
                </c:pt>
                <c:pt idx="5" formatCode="0%">
                  <c:v>-0.24</c:v>
                </c:pt>
                <c:pt idx="6" formatCode="0%">
                  <c:v>-0.22500000000000001</c:v>
                </c:pt>
                <c:pt idx="7" formatCode="0%">
                  <c:v>-0.2</c:v>
                </c:pt>
                <c:pt idx="8" formatCode="0%">
                  <c:v>-0.1825</c:v>
                </c:pt>
                <c:pt idx="9" formatCode="0%">
                  <c:v>-0.17500000000000002</c:v>
                </c:pt>
                <c:pt idx="10" formatCode="0%">
                  <c:v>-0.16</c:v>
                </c:pt>
                <c:pt idx="11" formatCode="0%">
                  <c:v>-0.16249999999999998</c:v>
                </c:pt>
                <c:pt idx="12" formatCode="0%">
                  <c:v>-0.14500000000000002</c:v>
                </c:pt>
                <c:pt idx="13" formatCode="0%">
                  <c:v>-0.13</c:v>
                </c:pt>
                <c:pt idx="14" formatCode="0%">
                  <c:v>-0.1275</c:v>
                </c:pt>
                <c:pt idx="15" formatCode="0%">
                  <c:v>-0.10749999999999998</c:v>
                </c:pt>
                <c:pt idx="16" formatCode="0%">
                  <c:v>-0.10250000000000001</c:v>
                </c:pt>
                <c:pt idx="17" formatCode="0%">
                  <c:v>-9.0000000000000011E-2</c:v>
                </c:pt>
                <c:pt idx="18" formatCode="0%">
                  <c:v>-8.2500000000000004E-2</c:v>
                </c:pt>
                <c:pt idx="19" formatCode="0%">
                  <c:v>-7.2349999999999998E-2</c:v>
                </c:pt>
                <c:pt idx="20" formatCode="0%">
                  <c:v>-5.4850000000000003E-2</c:v>
                </c:pt>
                <c:pt idx="21" formatCode="0%">
                  <c:v>-4.2350000000000006E-2</c:v>
                </c:pt>
                <c:pt idx="22" formatCode="0%">
                  <c:v>-3.7350000000000001E-2</c:v>
                </c:pt>
                <c:pt idx="23" formatCode="0%">
                  <c:v>-3.5000000000000003E-2</c:v>
                </c:pt>
                <c:pt idx="24" formatCode="0%">
                  <c:v>-3.5000000000000003E-2</c:v>
                </c:pt>
                <c:pt idx="25" formatCode="0%">
                  <c:v>-0.04</c:v>
                </c:pt>
                <c:pt idx="26" formatCode="0%">
                  <c:v>-2.75E-2</c:v>
                </c:pt>
                <c:pt idx="27" formatCode="0%">
                  <c:v>-0.02</c:v>
                </c:pt>
                <c:pt idx="28" formatCode="0%">
                  <c:v>-1.5000000000000001E-2</c:v>
                </c:pt>
                <c:pt idx="29" formatCode="0%">
                  <c:v>-1.2500000000000001E-2</c:v>
                </c:pt>
                <c:pt idx="30" formatCode="0%">
                  <c:v>-1.7500000000000002E-2</c:v>
                </c:pt>
                <c:pt idx="31" formatCode="0%">
                  <c:v>-2.5000000000000001E-2</c:v>
                </c:pt>
                <c:pt idx="32" formatCode="0%">
                  <c:v>-3.5000000000000003E-2</c:v>
                </c:pt>
                <c:pt idx="33" formatCode="0%">
                  <c:v>-5.2500000000000005E-2</c:v>
                </c:pt>
                <c:pt idx="34" formatCode="0%">
                  <c:v>-7.7499999999999999E-2</c:v>
                </c:pt>
                <c:pt idx="35" formatCode="0%">
                  <c:v>-0.10500000000000001</c:v>
                </c:pt>
                <c:pt idx="36" formatCode="0%">
                  <c:v>-0.13</c:v>
                </c:pt>
                <c:pt idx="37" formatCode="0%">
                  <c:v>-0.14500000000000002</c:v>
                </c:pt>
                <c:pt idx="38" formatCode="0%">
                  <c:v>-0.1525</c:v>
                </c:pt>
                <c:pt idx="39" formatCode="0%">
                  <c:v>-0.14749999999999999</c:v>
                </c:pt>
                <c:pt idx="40" formatCode="0%">
                  <c:v>-0.14500000000000002</c:v>
                </c:pt>
                <c:pt idx="41" formatCode="0%">
                  <c:v>-0.14000000000000001</c:v>
                </c:pt>
                <c:pt idx="42" formatCode="0%">
                  <c:v>-0.14000000000000001</c:v>
                </c:pt>
                <c:pt idx="43" formatCode="0%">
                  <c:v>-0.14750000000000002</c:v>
                </c:pt>
                <c:pt idx="44" formatCode="0%">
                  <c:v>-0.15250000000000002</c:v>
                </c:pt>
                <c:pt idx="45" formatCode="0%">
                  <c:v>-0.1525</c:v>
                </c:pt>
                <c:pt idx="46" formatCode="0%">
                  <c:v>-0.14750000000000002</c:v>
                </c:pt>
                <c:pt idx="47" formatCode="0%">
                  <c:v>-0.13750000000000001</c:v>
                </c:pt>
                <c:pt idx="48" formatCode="0%">
                  <c:v>-0.13</c:v>
                </c:pt>
                <c:pt idx="49" formatCode="0%">
                  <c:v>-0.1225</c:v>
                </c:pt>
                <c:pt idx="50" formatCode="0%">
                  <c:v>-0.11249999999999999</c:v>
                </c:pt>
                <c:pt idx="51" formatCode="0%">
                  <c:v>-0.10500000000000001</c:v>
                </c:pt>
                <c:pt idx="52" formatCode="0%">
                  <c:v>-5.7500000000000009E-2</c:v>
                </c:pt>
                <c:pt idx="53" formatCode="0%">
                  <c:v>-5.2899999999999975E-2</c:v>
                </c:pt>
                <c:pt idx="54" formatCode="0%">
                  <c:v>-4.3399999999999987E-2</c:v>
                </c:pt>
                <c:pt idx="55" formatCode="0%">
                  <c:v>-4.1249999999999995E-2</c:v>
                </c:pt>
                <c:pt idx="56" formatCode="0%">
                  <c:v>-8.9075000000000015E-2</c:v>
                </c:pt>
                <c:pt idx="57" formatCode="0%">
                  <c:v>-0.11702500000000002</c:v>
                </c:pt>
                <c:pt idx="58" formatCode="0%">
                  <c:v>-0.13402499999999998</c:v>
                </c:pt>
                <c:pt idx="59" formatCode="0%">
                  <c:v>-0.13292499999999996</c:v>
                </c:pt>
                <c:pt idx="60" formatCode="0%">
                  <c:v>-0.12184999999999993</c:v>
                </c:pt>
                <c:pt idx="61" formatCode="0%">
                  <c:v>-0.10074999999999992</c:v>
                </c:pt>
                <c:pt idx="62" formatCode="0%">
                  <c:v>-9.2499999999999943E-2</c:v>
                </c:pt>
                <c:pt idx="63" formatCode="0%">
                  <c:v>-8.7528254384631299E-2</c:v>
                </c:pt>
                <c:pt idx="64" formatCode="0%">
                  <c:v>-7.758476315389401E-2</c:v>
                </c:pt>
                <c:pt idx="65" formatCode="0%">
                  <c:v>-5.7169526307788099E-2</c:v>
                </c:pt>
                <c:pt idx="66" formatCode="0%">
                  <c:v>-3.9668712530783475E-2</c:v>
                </c:pt>
                <c:pt idx="67" formatCode="0%">
                  <c:v>-2.4554067438248804E-2</c:v>
                </c:pt>
                <c:pt idx="68" formatCode="0%">
                  <c:v>-1.1825591030184088E-2</c:v>
                </c:pt>
                <c:pt idx="69" formatCode="0%">
                  <c:v>-1.4832833065893253E-3</c:v>
                </c:pt>
                <c:pt idx="70" formatCode="0%">
                  <c:v>5.3187015854887984E-3</c:v>
                </c:pt>
                <c:pt idx="71" formatCode="0%">
                  <c:v>8.5803636460502833E-3</c:v>
                </c:pt>
                <c:pt idx="72" formatCode="0%">
                  <c:v>8.3017028750951294E-3</c:v>
                </c:pt>
                <c:pt idx="73" formatCode="0%">
                  <c:v>4.4827192726233367E-3</c:v>
                </c:pt>
                <c:pt idx="74" formatCode="0%">
                  <c:v>6.63735670151544E-4</c:v>
                </c:pt>
                <c:pt idx="75" formatCode="0%">
                  <c:v>-7.1371766127394098E-4</c:v>
                </c:pt>
                <c:pt idx="76" formatCode="0%">
                  <c:v>3.5035927834688174E-4</c:v>
                </c:pt>
                <c:pt idx="77" formatCode="0%">
                  <c:v>3.8559664890140122E-3</c:v>
                </c:pt>
                <c:pt idx="78" formatCode="0%">
                  <c:v>9.8031039707274503E-3</c:v>
                </c:pt>
                <c:pt idx="79" formatCode="0%">
                  <c:v>1.4008959738959922E-2</c:v>
                </c:pt>
                <c:pt idx="80" formatCode="0%">
                  <c:v>1.6473533793711428E-2</c:v>
                </c:pt>
                <c:pt idx="81" formatCode="0%">
                  <c:v>1.7196826134981968E-2</c:v>
                </c:pt>
                <c:pt idx="82" formatCode="0%">
                  <c:v>1.6178836762771542E-2</c:v>
                </c:pt>
                <c:pt idx="83" formatCode="0%">
                  <c:v>1.7109720165505271E-2</c:v>
                </c:pt>
                <c:pt idx="84" formatCode="0%">
                  <c:v>1.9989476343183155E-2</c:v>
                </c:pt>
                <c:pt idx="85" formatCode="0%">
                  <c:v>2.4818105295805193E-2</c:v>
                </c:pt>
                <c:pt idx="86" formatCode="0%">
                  <c:v>3.1595607023371386E-2</c:v>
                </c:pt>
                <c:pt idx="87" formatCode="0%">
                  <c:v>3.8373108750937579E-2</c:v>
                </c:pt>
                <c:pt idx="88" formatCode="0%">
                  <c:v>3.9989515640521847E-2</c:v>
                </c:pt>
                <c:pt idx="89" formatCode="0%">
                  <c:v>3.644482769212419E-2</c:v>
                </c:pt>
                <c:pt idx="90" formatCode="0%">
                  <c:v>2.7739044905744609E-2</c:v>
                </c:pt>
                <c:pt idx="91" formatCode="0%">
                  <c:v>1.3872167281383102E-2</c:v>
                </c:pt>
                <c:pt idx="92" formatCode="0%">
                  <c:v>3.4720090631119721E-3</c:v>
                </c:pt>
                <c:pt idx="93" formatCode="0%">
                  <c:v>-3.4614297490687812E-3</c:v>
                </c:pt>
              </c:numCache>
            </c:numRef>
          </c:val>
          <c:smooth val="0"/>
          <c:extLst>
            <c:ext xmlns:c16="http://schemas.microsoft.com/office/drawing/2014/chart" uri="{C3380CC4-5D6E-409C-BE32-E72D297353CC}">
              <c16:uniqueId val="{00000000-D821-48D8-AD61-BFDECC838225}"/>
            </c:ext>
          </c:extLst>
        </c:ser>
        <c:ser>
          <c:idx val="3"/>
          <c:order val="3"/>
          <c:tx>
            <c:strRef>
              <c:f>'Summering - Summary'!$A$26</c:f>
              <c:strCache>
                <c:ptCount val="1"/>
                <c:pt idx="0">
                  <c:v>Järnväg - persontåg</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Summary'!$D$26:$CS$26</c:f>
              <c:numCache>
                <c:formatCode>General</c:formatCode>
                <c:ptCount val="94"/>
                <c:pt idx="2" formatCode="0%">
                  <c:v>-7.7440657585953282E-2</c:v>
                </c:pt>
                <c:pt idx="3" formatCode="0%">
                  <c:v>-0.15276292951074674</c:v>
                </c:pt>
                <c:pt idx="4" formatCode="0%">
                  <c:v>-0.20109448700831845</c:v>
                </c:pt>
                <c:pt idx="5" formatCode="0%">
                  <c:v>-0.22363924607137106</c:v>
                </c:pt>
                <c:pt idx="6" formatCode="0%">
                  <c:v>-0.23810839483706947</c:v>
                </c:pt>
                <c:pt idx="7" formatCode="0%">
                  <c:v>-0.23105307605011904</c:v>
                </c:pt>
                <c:pt idx="8" formatCode="0%">
                  <c:v>-0.24030031835540472</c:v>
                </c:pt>
                <c:pt idx="9" formatCode="0%">
                  <c:v>-0.26694384951631345</c:v>
                </c:pt>
                <c:pt idx="10" formatCode="0%">
                  <c:v>-0.24500000000000002</c:v>
                </c:pt>
                <c:pt idx="11" formatCode="0%">
                  <c:v>-0.23250000000000001</c:v>
                </c:pt>
                <c:pt idx="12" formatCode="0%">
                  <c:v>-0.22999999999999998</c:v>
                </c:pt>
                <c:pt idx="13" formatCode="0%">
                  <c:v>-0.215</c:v>
                </c:pt>
                <c:pt idx="14" formatCode="0%">
                  <c:v>-0.22249999999999998</c:v>
                </c:pt>
                <c:pt idx="15" formatCode="0%">
                  <c:v>-0.21499999999999997</c:v>
                </c:pt>
                <c:pt idx="16" formatCode="0%">
                  <c:v>-0.1875</c:v>
                </c:pt>
                <c:pt idx="17" formatCode="0%">
                  <c:v>-0.1575</c:v>
                </c:pt>
                <c:pt idx="18" formatCode="0%">
                  <c:v>-0.13750000000000001</c:v>
                </c:pt>
                <c:pt idx="19" formatCode="0%">
                  <c:v>-0.12043165116190559</c:v>
                </c:pt>
                <c:pt idx="20" formatCode="0%">
                  <c:v>-0.12243167387252488</c:v>
                </c:pt>
                <c:pt idx="21" formatCode="0%">
                  <c:v>-0.12420369261108967</c:v>
                </c:pt>
                <c:pt idx="22" formatCode="0%">
                  <c:v>-0.12170369261108967</c:v>
                </c:pt>
                <c:pt idx="23" formatCode="0%">
                  <c:v>-0.1278890442421538</c:v>
                </c:pt>
                <c:pt idx="24" formatCode="0%">
                  <c:v>-0.12646188525338892</c:v>
                </c:pt>
                <c:pt idx="25" formatCode="0%">
                  <c:v>-0.11968986651482413</c:v>
                </c:pt>
                <c:pt idx="26" formatCode="0%">
                  <c:v>-0.11468986651482413</c:v>
                </c:pt>
                <c:pt idx="27" formatCode="0%">
                  <c:v>-0.1055728637218544</c:v>
                </c:pt>
                <c:pt idx="28" formatCode="0%">
                  <c:v>-9.5000000000000001E-2</c:v>
                </c:pt>
                <c:pt idx="29" formatCode="0%">
                  <c:v>-9.2499999999999999E-2</c:v>
                </c:pt>
                <c:pt idx="30" formatCode="0%">
                  <c:v>-9.0000000000000011E-2</c:v>
                </c:pt>
                <c:pt idx="31" formatCode="0%">
                  <c:v>-8.2500000000000004E-2</c:v>
                </c:pt>
                <c:pt idx="32" formatCode="0%">
                  <c:v>-8.249999999999999E-2</c:v>
                </c:pt>
                <c:pt idx="33" formatCode="0%">
                  <c:v>-8.5000000000000006E-2</c:v>
                </c:pt>
                <c:pt idx="34" formatCode="0%">
                  <c:v>-8.2500000000000004E-2</c:v>
                </c:pt>
                <c:pt idx="35" formatCode="0%">
                  <c:v>-8.7499999999999994E-2</c:v>
                </c:pt>
                <c:pt idx="36" formatCode="0%">
                  <c:v>-8.2500000000000004E-2</c:v>
                </c:pt>
                <c:pt idx="37" formatCode="0%">
                  <c:v>-8.7499999999999994E-2</c:v>
                </c:pt>
                <c:pt idx="38" formatCode="0%">
                  <c:v>-9.3773875446538923E-2</c:v>
                </c:pt>
                <c:pt idx="39" formatCode="0%">
                  <c:v>-9.0332370435161666E-2</c:v>
                </c:pt>
                <c:pt idx="40" formatCode="0%">
                  <c:v>-9.3604705652692521E-2</c:v>
                </c:pt>
                <c:pt idx="41" formatCode="0%">
                  <c:v>-8.6090881099131503E-2</c:v>
                </c:pt>
                <c:pt idx="42" formatCode="0%">
                  <c:v>-8.6517021327939675E-2</c:v>
                </c:pt>
                <c:pt idx="43" formatCode="0%">
                  <c:v>-9.3372382243572138E-2</c:v>
                </c:pt>
                <c:pt idx="44" formatCode="0%">
                  <c:v>-0.10944823999307565</c:v>
                </c:pt>
                <c:pt idx="45" formatCode="0%">
                  <c:v>-0.12275036872703032</c:v>
                </c:pt>
                <c:pt idx="46" formatCode="0%">
                  <c:v>-0.13144828659101221</c:v>
                </c:pt>
                <c:pt idx="47" formatCode="0%">
                  <c:v>-0.14373724533705529</c:v>
                </c:pt>
                <c:pt idx="48" formatCode="0%">
                  <c:v>-0.14265401247492826</c:v>
                </c:pt>
                <c:pt idx="49" formatCode="0%">
                  <c:v>-0.13642900066238728</c:v>
                </c:pt>
                <c:pt idx="50" formatCode="0%">
                  <c:v>-0.13201944553186257</c:v>
                </c:pt>
                <c:pt idx="51" formatCode="0%">
                  <c:v>-0.12774688265960027</c:v>
                </c:pt>
                <c:pt idx="52" formatCode="0%">
                  <c:v>-0.11906666060966045</c:v>
                </c:pt>
                <c:pt idx="53" formatCode="0%">
                  <c:v>-0.11303048119580882</c:v>
                </c:pt>
                <c:pt idx="54" formatCode="0%">
                  <c:v>-0.12557906386884374</c:v>
                </c:pt>
                <c:pt idx="55" formatCode="0%">
                  <c:v>-0.12336856373302144</c:v>
                </c:pt>
                <c:pt idx="56" formatCode="0%">
                  <c:v>-0.11300136254220794</c:v>
                </c:pt>
                <c:pt idx="57" formatCode="0%">
                  <c:v>-8.3101238163714619E-2</c:v>
                </c:pt>
                <c:pt idx="58" formatCode="0%">
                  <c:v>-4.9517433407384993E-2</c:v>
                </c:pt>
                <c:pt idx="59" formatCode="0%">
                  <c:v>-1.818952148829767E-2</c:v>
                </c:pt>
                <c:pt idx="60" formatCode="0%">
                  <c:v>-3.0106574253653099E-2</c:v>
                </c:pt>
                <c:pt idx="61" formatCode="0%">
                  <c:v>-4.4281946545939394E-2</c:v>
                </c:pt>
                <c:pt idx="62" formatCode="0%">
                  <c:v>-5.0743665683363665E-2</c:v>
                </c:pt>
                <c:pt idx="63" formatCode="0%">
                  <c:v>-3.1166420758111983E-2</c:v>
                </c:pt>
                <c:pt idx="64" formatCode="0%">
                  <c:v>6.4022798890861505E-3</c:v>
                </c:pt>
                <c:pt idx="65" formatCode="0%">
                  <c:v>5.8088270907009094E-3</c:v>
                </c:pt>
                <c:pt idx="66" formatCode="0%">
                  <c:v>6.7194155848818663E-3</c:v>
                </c:pt>
                <c:pt idx="67" formatCode="0%">
                  <c:v>-2.8452215303417988E-2</c:v>
                </c:pt>
                <c:pt idx="68" formatCode="0%">
                  <c:v>-5.7539901090905649E-2</c:v>
                </c:pt>
                <c:pt idx="69" formatCode="0%">
                  <c:v>-5.6814625762900597E-2</c:v>
                </c:pt>
                <c:pt idx="70" formatCode="0%">
                  <c:v>-4.6201911944187275E-2</c:v>
                </c:pt>
                <c:pt idx="71" formatCode="0%">
                  <c:v>-2.6090348720257155E-2</c:v>
                </c:pt>
                <c:pt idx="72" formatCode="0%">
                  <c:v>-2.0410473307589439E-3</c:v>
                </c:pt>
                <c:pt idx="73" formatCode="0%">
                  <c:v>2.7884250430581826E-3</c:v>
                </c:pt>
                <c:pt idx="74" formatCode="0%">
                  <c:v>1.3415159414764188E-2</c:v>
                </c:pt>
                <c:pt idx="75" formatCode="0%">
                  <c:v>3.3526105373397177E-3</c:v>
                </c:pt>
                <c:pt idx="76" formatCode="0%">
                  <c:v>-1.6031196671588147E-2</c:v>
                </c:pt>
                <c:pt idx="77" formatCode="0%">
                  <c:v>-2.6831876558326029E-2</c:v>
                </c:pt>
                <c:pt idx="78" formatCode="0%">
                  <c:v>-4.4708162038068863E-2</c:v>
                </c:pt>
                <c:pt idx="79" formatCode="0%">
                  <c:v>-5.145550051199356E-2</c:v>
                </c:pt>
                <c:pt idx="80" formatCode="0%">
                  <c:v>-4.6671019037384583E-2</c:v>
                </c:pt>
                <c:pt idx="81" formatCode="0%">
                  <c:v>-3.9751949604231784E-2</c:v>
                </c:pt>
                <c:pt idx="82" formatCode="0%">
                  <c:v>-3.9307689142862541E-2</c:v>
                </c:pt>
                <c:pt idx="83" formatCode="0%">
                  <c:v>-4.1620300634525847E-2</c:v>
                </c:pt>
                <c:pt idx="84" formatCode="0%">
                  <c:v>-4.4073097355906268E-2</c:v>
                </c:pt>
                <c:pt idx="85" formatCode="0%">
                  <c:v>-4.8217646773015099E-2</c:v>
                </c:pt>
                <c:pt idx="86" formatCode="0%">
                  <c:v>-5.3413754201437243E-2</c:v>
                </c:pt>
                <c:pt idx="87" formatCode="0%">
                  <c:v>-5.7390073684674497E-2</c:v>
                </c:pt>
                <c:pt idx="88" formatCode="0%">
                  <c:v>-6.3366150818071398E-2</c:v>
                </c:pt>
                <c:pt idx="89" formatCode="0%">
                  <c:v>-7.2333521261974093E-2</c:v>
                </c:pt>
                <c:pt idx="90" formatCode="0%">
                  <c:v>-7.6421811993385547E-2</c:v>
                </c:pt>
                <c:pt idx="91" formatCode="0%">
                  <c:v>-5.4028945915459162E-2</c:v>
                </c:pt>
                <c:pt idx="92" formatCode="0%">
                  <c:v>-6.4575254539643245E-2</c:v>
                </c:pt>
                <c:pt idx="93" formatCode="0%">
                  <c:v>-7.9526947386649782E-2</c:v>
                </c:pt>
              </c:numCache>
            </c:numRef>
          </c:val>
          <c:smooth val="0"/>
          <c:extLst>
            <c:ext xmlns:c16="http://schemas.microsoft.com/office/drawing/2014/chart" uri="{C3380CC4-5D6E-409C-BE32-E72D297353CC}">
              <c16:uniqueId val="{00000003-D821-48D8-AD61-BFDECC838225}"/>
            </c:ext>
          </c:extLst>
        </c:ser>
        <c:ser>
          <c:idx val="5"/>
          <c:order val="4"/>
          <c:tx>
            <c:strRef>
              <c:f>'Summering - Summary'!$A$28</c:f>
              <c:strCache>
                <c:ptCount val="1"/>
                <c:pt idx="0">
                  <c:v>Flygtrafik - inrikes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Summary'!$D$28:$CS$28</c:f>
              <c:numCache>
                <c:formatCode>General</c:formatCode>
                <c:ptCount val="94"/>
                <c:pt idx="2" formatCode="0%">
                  <c:v>-0.47366345944014587</c:v>
                </c:pt>
                <c:pt idx="3" formatCode="0%">
                  <c:v>-0.63948473477593282</c:v>
                </c:pt>
                <c:pt idx="4" formatCode="0%">
                  <c:v>-0.71899451838076556</c:v>
                </c:pt>
                <c:pt idx="5" formatCode="0%">
                  <c:v>-0.7382111255845113</c:v>
                </c:pt>
                <c:pt idx="6" formatCode="0%">
                  <c:v>-0.73267207142383928</c:v>
                </c:pt>
                <c:pt idx="7" formatCode="0%">
                  <c:v>-0.72610961553962883</c:v>
                </c:pt>
                <c:pt idx="8" formatCode="0%">
                  <c:v>-0.729390205447492</c:v>
                </c:pt>
                <c:pt idx="9" formatCode="0%">
                  <c:v>-0.75270347505626167</c:v>
                </c:pt>
                <c:pt idx="10" formatCode="0%">
                  <c:v>-0.74920716495888318</c:v>
                </c:pt>
                <c:pt idx="11" formatCode="0%">
                  <c:v>-0.73294801118443575</c:v>
                </c:pt>
                <c:pt idx="12" formatCode="0%">
                  <c:v>-0.73368600757350044</c:v>
                </c:pt>
                <c:pt idx="13" formatCode="0%">
                  <c:v>-0.69775645501348438</c:v>
                </c:pt>
                <c:pt idx="14" formatCode="0%">
                  <c:v>-0.68372402947867905</c:v>
                </c:pt>
                <c:pt idx="15" formatCode="0%">
                  <c:v>-0.65464318378006248</c:v>
                </c:pt>
                <c:pt idx="16" formatCode="0%">
                  <c:v>-0.58705663655868379</c:v>
                </c:pt>
                <c:pt idx="17" formatCode="0%">
                  <c:v>-0.54862911411199877</c:v>
                </c:pt>
                <c:pt idx="18" formatCode="0%">
                  <c:v>-0.5175736285657353</c:v>
                </c:pt>
                <c:pt idx="19" formatCode="0%">
                  <c:v>-0.50377102381281591</c:v>
                </c:pt>
                <c:pt idx="20" formatCode="0%">
                  <c:v>-0.50843152488360532</c:v>
                </c:pt>
                <c:pt idx="21" formatCode="0%">
                  <c:v>-0.5305785275212066</c:v>
                </c:pt>
                <c:pt idx="22" formatCode="0%">
                  <c:v>-0.54521262908717194</c:v>
                </c:pt>
                <c:pt idx="23" formatCode="0%">
                  <c:v>-0.55245221921256071</c:v>
                </c:pt>
                <c:pt idx="24" formatCode="0%">
                  <c:v>-0.57024188253145458</c:v>
                </c:pt>
                <c:pt idx="25" formatCode="0%">
                  <c:v>-0.57106287427917046</c:v>
                </c:pt>
                <c:pt idx="26" formatCode="0%">
                  <c:v>-0.56727021017086121</c:v>
                </c:pt>
                <c:pt idx="27" formatCode="0%">
                  <c:v>-0.56243933316256478</c:v>
                </c:pt>
                <c:pt idx="28" formatCode="0%">
                  <c:v>-0.55797034806133594</c:v>
                </c:pt>
                <c:pt idx="29" formatCode="0%">
                  <c:v>-0.54732510910623788</c:v>
                </c:pt>
                <c:pt idx="30" formatCode="0%">
                  <c:v>-0.55002439449163021</c:v>
                </c:pt>
                <c:pt idx="31" formatCode="0%">
                  <c:v>-0.55042257987565124</c:v>
                </c:pt>
                <c:pt idx="32" formatCode="0%">
                  <c:v>-0.52956998985061754</c:v>
                </c:pt>
                <c:pt idx="33" formatCode="0%">
                  <c:v>-0.51557384568524511</c:v>
                </c:pt>
                <c:pt idx="34" formatCode="0%">
                  <c:v>-0.50715483512499793</c:v>
                </c:pt>
                <c:pt idx="35" formatCode="0%">
                  <c:v>-0.51190885048141288</c:v>
                </c:pt>
                <c:pt idx="36" formatCode="0%">
                  <c:v>-0.54113144555971271</c:v>
                </c:pt>
                <c:pt idx="37" formatCode="0%">
                  <c:v>-0.57745908155736969</c:v>
                </c:pt>
                <c:pt idx="38" formatCode="0%">
                  <c:v>-0.60105147461038888</c:v>
                </c:pt>
                <c:pt idx="39" formatCode="0%">
                  <c:v>-0.60292205075917382</c:v>
                </c:pt>
                <c:pt idx="40" formatCode="0%">
                  <c:v>-0.54731775689839868</c:v>
                </c:pt>
                <c:pt idx="41" formatCode="0%">
                  <c:v>-0.49904891881149471</c:v>
                </c:pt>
                <c:pt idx="42" formatCode="0%">
                  <c:v>-0.4538387803052602</c:v>
                </c:pt>
                <c:pt idx="43" formatCode="0%">
                  <c:v>-0.45167399043963136</c:v>
                </c:pt>
                <c:pt idx="44" formatCode="0%">
                  <c:v>-0.51835399245144442</c:v>
                </c:pt>
                <c:pt idx="45" formatCode="0%">
                  <c:v>-0.56111989625827374</c:v>
                </c:pt>
                <c:pt idx="46" formatCode="0%">
                  <c:v>-0.60758259946976345</c:v>
                </c:pt>
                <c:pt idx="47" formatCode="0%">
                  <c:v>-0.62577726914530052</c:v>
                </c:pt>
                <c:pt idx="48" formatCode="0%">
                  <c:v>-0.62521921566313776</c:v>
                </c:pt>
                <c:pt idx="49" formatCode="0%">
                  <c:v>-0.62144731520559948</c:v>
                </c:pt>
                <c:pt idx="50" formatCode="0%">
                  <c:v>-0.61810515313027048</c:v>
                </c:pt>
                <c:pt idx="51" formatCode="0%">
                  <c:v>-0.61535470586315288</c:v>
                </c:pt>
                <c:pt idx="52" formatCode="0%">
                  <c:v>-0.6094612833428974</c:v>
                </c:pt>
                <c:pt idx="53" formatCode="0%">
                  <c:v>-0.61924347512225575</c:v>
                </c:pt>
                <c:pt idx="54" formatCode="0%">
                  <c:v>-0.63803841166288966</c:v>
                </c:pt>
                <c:pt idx="55" formatCode="0%">
                  <c:v>-0.6526739428213777</c:v>
                </c:pt>
                <c:pt idx="56" formatCode="0%">
                  <c:v>-0.65366202657034278</c:v>
                </c:pt>
                <c:pt idx="57" formatCode="0%">
                  <c:v>-0.6196997099378434</c:v>
                </c:pt>
                <c:pt idx="58" formatCode="0%">
                  <c:v>-0.59787058237111024</c:v>
                </c:pt>
                <c:pt idx="59" formatCode="0%">
                  <c:v>-0.54248610102136974</c:v>
                </c:pt>
                <c:pt idx="60" formatCode="0%">
                  <c:v>-0.55048162350091856</c:v>
                </c:pt>
                <c:pt idx="61" formatCode="0%">
                  <c:v>-0.56359168017231642</c:v>
                </c:pt>
                <c:pt idx="62" formatCode="0%">
                  <c:v>-0.55627217979737131</c:v>
                </c:pt>
                <c:pt idx="63" formatCode="0%">
                  <c:v>-0.54631893324970204</c:v>
                </c:pt>
                <c:pt idx="64" formatCode="0%">
                  <c:v>-0.49615888224850091</c:v>
                </c:pt>
                <c:pt idx="65" formatCode="0%">
                  <c:v>-0.49285662907976757</c:v>
                </c:pt>
                <c:pt idx="66" formatCode="0%">
                  <c:v>-0.47860547103397499</c:v>
                </c:pt>
                <c:pt idx="67" formatCode="0%">
                  <c:v>-0.47910418145684958</c:v>
                </c:pt>
                <c:pt idx="68" formatCode="0%">
                  <c:v>-0.47735819113668676</c:v>
                </c:pt>
                <c:pt idx="69" formatCode="0%">
                  <c:v>-0.41129571011634058</c:v>
                </c:pt>
                <c:pt idx="70" formatCode="0%">
                  <c:v>-0.35529152059403879</c:v>
                </c:pt>
                <c:pt idx="71" formatCode="0%">
                  <c:v>-0.32564894985283133</c:v>
                </c:pt>
                <c:pt idx="72" formatCode="0%">
                  <c:v>-0.28971200106067041</c:v>
                </c:pt>
                <c:pt idx="73" formatCode="0%">
                  <c:v>-0.28757225570320277</c:v>
                </c:pt>
                <c:pt idx="74" formatCode="0%">
                  <c:v>-0.31029186995400759</c:v>
                </c:pt>
                <c:pt idx="75" formatCode="0%">
                  <c:v>-0.3394547005510507</c:v>
                </c:pt>
                <c:pt idx="76" formatCode="0%">
                  <c:v>-0.36757657620555784</c:v>
                </c:pt>
                <c:pt idx="77" formatCode="0%">
                  <c:v>-0.39759832807477219</c:v>
                </c:pt>
                <c:pt idx="78" formatCode="0%">
                  <c:v>-0.39613004779183669</c:v>
                </c:pt>
                <c:pt idx="79" formatCode="0%">
                  <c:v>-0.38469648858171684</c:v>
                </c:pt>
                <c:pt idx="80" formatCode="0%">
                  <c:v>-0.37854909654722801</c:v>
                </c:pt>
                <c:pt idx="81" formatCode="0%">
                  <c:v>-0.37111355859622763</c:v>
                </c:pt>
                <c:pt idx="82" formatCode="0%">
                  <c:v>-0.35980713028275702</c:v>
                </c:pt>
                <c:pt idx="83" formatCode="0%">
                  <c:v>-0.35149092644843621</c:v>
                </c:pt>
                <c:pt idx="84" formatCode="0%">
                  <c:v>-0.34349539860517464</c:v>
                </c:pt>
                <c:pt idx="85" formatCode="0%">
                  <c:v>-0.31920951289795113</c:v>
                </c:pt>
                <c:pt idx="86" formatCode="0%">
                  <c:v>-0.31345588466467311</c:v>
                </c:pt>
                <c:pt idx="87" formatCode="0%">
                  <c:v>-0.31111139610350846</c:v>
                </c:pt>
                <c:pt idx="88" formatCode="0%">
                  <c:v>-0.30270935093154994</c:v>
                </c:pt>
                <c:pt idx="89" formatCode="0%">
                  <c:v>-0.32669943963790626</c:v>
                </c:pt>
                <c:pt idx="90" formatCode="0%">
                  <c:v>-0.33382411590351962</c:v>
                </c:pt>
                <c:pt idx="91" formatCode="0%">
                  <c:v>-0.32284325374564193</c:v>
                </c:pt>
                <c:pt idx="92" formatCode="0%">
                  <c:v>-0.34063402871750309</c:v>
                </c:pt>
                <c:pt idx="93" formatCode="0%">
                  <c:v>-0.24196654685040458</c:v>
                </c:pt>
              </c:numCache>
            </c:numRef>
          </c:val>
          <c:smooth val="0"/>
          <c:extLst>
            <c:ext xmlns:c16="http://schemas.microsoft.com/office/drawing/2014/chart" uri="{C3380CC4-5D6E-409C-BE32-E72D297353CC}">
              <c16:uniqueId val="{00000005-D821-48D8-AD61-BFDECC838225}"/>
            </c:ext>
          </c:extLst>
        </c:ser>
        <c:ser>
          <c:idx val="6"/>
          <c:order val="5"/>
          <c:tx>
            <c:strRef>
              <c:f>'Summering - Summary'!$A$29</c:f>
              <c:strCache>
                <c:ptCount val="1"/>
                <c:pt idx="0">
                  <c:v>Flygtrafik - utrikes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multiLvlStrRef>
              <c:f>'Summering - Summary'!$D$21:$CS$22</c:f>
              <c:multiLvlStrCache>
                <c:ptCount val="92"/>
                <c:lvl>
                  <c:pt idx="0">
                    <c:v>Mar</c:v>
                  </c:pt>
                  <c:pt idx="4">
                    <c:v>Apr</c:v>
                  </c:pt>
                  <c:pt idx="8">
                    <c:v>Maj</c:v>
                  </c:pt>
                  <c:pt idx="13">
                    <c:v>Jun</c:v>
                  </c:pt>
                  <c:pt idx="17">
                    <c:v>Jul</c:v>
                  </c:pt>
                  <c:pt idx="21">
                    <c:v>Aug</c:v>
                  </c:pt>
                  <c:pt idx="26">
                    <c:v>Sep</c:v>
                  </c:pt>
                  <c:pt idx="30">
                    <c:v>Okt</c:v>
                  </c:pt>
                  <c:pt idx="35">
                    <c:v>Nov</c:v>
                  </c:pt>
                  <c:pt idx="39">
                    <c:v>Dec</c:v>
                  </c:pt>
                  <c:pt idx="43">
                    <c:v>Jan</c:v>
                  </c:pt>
                  <c:pt idx="48">
                    <c:v>Feb</c:v>
                  </c:pt>
                  <c:pt idx="52">
                    <c:v>Mar</c:v>
                  </c:pt>
                  <c:pt idx="56">
                    <c:v>Apr</c:v>
                  </c:pt>
                  <c:pt idx="60">
                    <c:v>Maj</c:v>
                  </c:pt>
                  <c:pt idx="65">
                    <c:v>Jun</c:v>
                  </c:pt>
                  <c:pt idx="69">
                    <c:v>Jul</c:v>
                  </c:pt>
                  <c:pt idx="74">
                    <c:v>Aug</c:v>
                  </c:pt>
                  <c:pt idx="78">
                    <c:v>Sep</c:v>
                  </c:pt>
                  <c:pt idx="82">
                    <c:v>Okt</c:v>
                  </c:pt>
                  <c:pt idx="87">
                    <c:v>Nov</c:v>
                  </c:pt>
                  <c:pt idx="91">
                    <c:v>Dec</c:v>
                  </c:pt>
                </c:lvl>
                <c:lvl>
                  <c:pt idx="0">
                    <c:v>-20</c:v>
                  </c:pt>
                  <c:pt idx="4">
                    <c:v>-20</c:v>
                  </c:pt>
                  <c:pt idx="8">
                    <c:v>-20</c:v>
                  </c:pt>
                  <c:pt idx="13">
                    <c:v>-20</c:v>
                  </c:pt>
                  <c:pt idx="17">
                    <c:v>-20</c:v>
                  </c:pt>
                  <c:pt idx="21">
                    <c:v>-20</c:v>
                  </c:pt>
                  <c:pt idx="26">
                    <c:v>-20</c:v>
                  </c:pt>
                  <c:pt idx="30">
                    <c:v>-20</c:v>
                  </c:pt>
                  <c:pt idx="35">
                    <c:v>-20</c:v>
                  </c:pt>
                  <c:pt idx="39">
                    <c:v>-20</c:v>
                  </c:pt>
                  <c:pt idx="43">
                    <c:v>-21</c:v>
                  </c:pt>
                  <c:pt idx="48">
                    <c:v>-21</c:v>
                  </c:pt>
                  <c:pt idx="52">
                    <c:v>-21</c:v>
                  </c:pt>
                  <c:pt idx="56">
                    <c:v>-21</c:v>
                  </c:pt>
                  <c:pt idx="60">
                    <c:v>-21</c:v>
                  </c:pt>
                  <c:pt idx="65">
                    <c:v>-21</c:v>
                  </c:pt>
                  <c:pt idx="69">
                    <c:v>-21</c:v>
                  </c:pt>
                  <c:pt idx="74">
                    <c:v>-21</c:v>
                  </c:pt>
                  <c:pt idx="78">
                    <c:v>-21</c:v>
                  </c:pt>
                  <c:pt idx="82">
                    <c:v>-21</c:v>
                  </c:pt>
                  <c:pt idx="87">
                    <c:v>-21</c:v>
                  </c:pt>
                  <c:pt idx="91">
                    <c:v>-21</c:v>
                  </c:pt>
                </c:lvl>
              </c:multiLvlStrCache>
            </c:multiLvlStrRef>
          </c:cat>
          <c:val>
            <c:numRef>
              <c:f>'Summering - Summary'!$D$29:$CS$29</c:f>
              <c:numCache>
                <c:formatCode>General</c:formatCode>
                <c:ptCount val="94"/>
                <c:pt idx="2" formatCode="0%">
                  <c:v>-0.58584272327156772</c:v>
                </c:pt>
                <c:pt idx="3" formatCode="0%">
                  <c:v>-0.78223443500469514</c:v>
                </c:pt>
                <c:pt idx="4" formatCode="0%">
                  <c:v>-0.87670553270379292</c:v>
                </c:pt>
                <c:pt idx="5" formatCode="0%">
                  <c:v>-0.89826220309951288</c:v>
                </c:pt>
                <c:pt idx="6" formatCode="0%">
                  <c:v>-0.90214246734549619</c:v>
                </c:pt>
                <c:pt idx="7" formatCode="0%">
                  <c:v>-0.8969244645325567</c:v>
                </c:pt>
                <c:pt idx="8" formatCode="0%">
                  <c:v>-0.89502740477715459</c:v>
                </c:pt>
                <c:pt idx="9" formatCode="0%">
                  <c:v>-0.89482731300229212</c:v>
                </c:pt>
                <c:pt idx="10" formatCode="0%">
                  <c:v>-0.89067004166594277</c:v>
                </c:pt>
                <c:pt idx="11" formatCode="0%">
                  <c:v>-0.88795161106917386</c:v>
                </c:pt>
                <c:pt idx="12" formatCode="0%">
                  <c:v>-0.88380235695018894</c:v>
                </c:pt>
                <c:pt idx="13" formatCode="0%">
                  <c:v>-0.87577853817891493</c:v>
                </c:pt>
                <c:pt idx="14" formatCode="0%">
                  <c:v>-0.86790041760648684</c:v>
                </c:pt>
                <c:pt idx="15" formatCode="0%">
                  <c:v>-0.84496491202696988</c:v>
                </c:pt>
                <c:pt idx="16" formatCode="0%">
                  <c:v>-0.82123839739131732</c:v>
                </c:pt>
                <c:pt idx="17" formatCode="0%">
                  <c:v>-0.79528181458015412</c:v>
                </c:pt>
                <c:pt idx="18" formatCode="0%">
                  <c:v>-0.77499592334220369</c:v>
                </c:pt>
                <c:pt idx="19" formatCode="0%">
                  <c:v>-0.76676304691838271</c:v>
                </c:pt>
                <c:pt idx="20" formatCode="0%">
                  <c:v>-0.75391932776805315</c:v>
                </c:pt>
                <c:pt idx="21" formatCode="0%">
                  <c:v>-0.73999877634124778</c:v>
                </c:pt>
                <c:pt idx="22" formatCode="0%">
                  <c:v>-0.72483227889458968</c:v>
                </c:pt>
                <c:pt idx="23" formatCode="0%">
                  <c:v>-0.7136986054420501</c:v>
                </c:pt>
                <c:pt idx="24" formatCode="0%">
                  <c:v>-0.70533689012985423</c:v>
                </c:pt>
                <c:pt idx="25" formatCode="0%">
                  <c:v>-0.70551770729318664</c:v>
                </c:pt>
                <c:pt idx="26" formatCode="0%">
                  <c:v>-0.70525618247049149</c:v>
                </c:pt>
                <c:pt idx="27" formatCode="0%">
                  <c:v>-0.70215377290024228</c:v>
                </c:pt>
                <c:pt idx="28" formatCode="0%">
                  <c:v>-0.70373580989174633</c:v>
                </c:pt>
                <c:pt idx="29" formatCode="0%">
                  <c:v>-0.70019665686242794</c:v>
                </c:pt>
                <c:pt idx="30" formatCode="0%">
                  <c:v>-0.69555960140733442</c:v>
                </c:pt>
                <c:pt idx="31" formatCode="0%">
                  <c:v>-0.69177646392825465</c:v>
                </c:pt>
                <c:pt idx="32" formatCode="0%">
                  <c:v>-0.67963725166184807</c:v>
                </c:pt>
                <c:pt idx="33" formatCode="0%">
                  <c:v>-0.675411338537939</c:v>
                </c:pt>
                <c:pt idx="34" formatCode="0%">
                  <c:v>-0.68474177750043919</c:v>
                </c:pt>
                <c:pt idx="35" formatCode="0%">
                  <c:v>-0.69855139015962542</c:v>
                </c:pt>
                <c:pt idx="36" formatCode="0%">
                  <c:v>-0.72171186764976969</c:v>
                </c:pt>
                <c:pt idx="37" formatCode="0%">
                  <c:v>-0.74005198143669193</c:v>
                </c:pt>
                <c:pt idx="38" formatCode="0%">
                  <c:v>-0.73933142770208971</c:v>
                </c:pt>
                <c:pt idx="39" formatCode="0%">
                  <c:v>-0.72184256831523885</c:v>
                </c:pt>
                <c:pt idx="40" formatCode="0%">
                  <c:v>-0.69159348738132342</c:v>
                </c:pt>
                <c:pt idx="41" formatCode="0%">
                  <c:v>-0.67745384122361851</c:v>
                </c:pt>
                <c:pt idx="42" formatCode="0%">
                  <c:v>-0.65720940999608635</c:v>
                </c:pt>
                <c:pt idx="43" formatCode="0%">
                  <c:v>-0.67250003052554219</c:v>
                </c:pt>
                <c:pt idx="44" formatCode="0%">
                  <c:v>-0.70810268374285645</c:v>
                </c:pt>
                <c:pt idx="45" formatCode="0%">
                  <c:v>-0.72848786351797745</c:v>
                </c:pt>
                <c:pt idx="46" formatCode="0%">
                  <c:v>-0.76482230605543833</c:v>
                </c:pt>
                <c:pt idx="47" formatCode="0%">
                  <c:v>-0.77352358177103298</c:v>
                </c:pt>
                <c:pt idx="48" formatCode="0%">
                  <c:v>-0.78005145117244357</c:v>
                </c:pt>
                <c:pt idx="49" formatCode="0%">
                  <c:v>-0.77897269362062493</c:v>
                </c:pt>
                <c:pt idx="50" formatCode="0%">
                  <c:v>-0.77636066481226029</c:v>
                </c:pt>
                <c:pt idx="51" formatCode="0%">
                  <c:v>-0.78032229609118453</c:v>
                </c:pt>
                <c:pt idx="52" formatCode="0%">
                  <c:v>-0.77497815477877452</c:v>
                </c:pt>
                <c:pt idx="53" formatCode="0%">
                  <c:v>-0.77887302504486289</c:v>
                </c:pt>
                <c:pt idx="54" formatCode="0%">
                  <c:v>-0.77764366454460765</c:v>
                </c:pt>
                <c:pt idx="55" formatCode="0%">
                  <c:v>-0.77325663750755003</c:v>
                </c:pt>
                <c:pt idx="56" formatCode="0%">
                  <c:v>-0.77646916296950252</c:v>
                </c:pt>
                <c:pt idx="57" formatCode="0%">
                  <c:v>-0.77211145223710087</c:v>
                </c:pt>
                <c:pt idx="58" formatCode="0%">
                  <c:v>-0.77416678617727364</c:v>
                </c:pt>
                <c:pt idx="59" formatCode="0%">
                  <c:v>-0.76904319727906589</c:v>
                </c:pt>
                <c:pt idx="60" formatCode="0%">
                  <c:v>-0.77044114847311507</c:v>
                </c:pt>
                <c:pt idx="61" formatCode="0%">
                  <c:v>-0.7715992526279003</c:v>
                </c:pt>
                <c:pt idx="62" formatCode="0%">
                  <c:v>-0.77039210330716512</c:v>
                </c:pt>
                <c:pt idx="63" formatCode="0%">
                  <c:v>-0.76216503337185348</c:v>
                </c:pt>
                <c:pt idx="64" formatCode="0%">
                  <c:v>-0.7404794340706955</c:v>
                </c:pt>
                <c:pt idx="65" formatCode="0%">
                  <c:v>-0.71617428039842879</c:v>
                </c:pt>
                <c:pt idx="66" formatCode="0%">
                  <c:v>-0.68605068225624433</c:v>
                </c:pt>
                <c:pt idx="67" formatCode="0%">
                  <c:v>-0.65173523613903539</c:v>
                </c:pt>
                <c:pt idx="68" formatCode="0%">
                  <c:v>-0.61142402115257066</c:v>
                </c:pt>
                <c:pt idx="69" formatCode="0%">
                  <c:v>-0.57452806817475843</c:v>
                </c:pt>
                <c:pt idx="70" formatCode="0%">
                  <c:v>-0.54012498949085819</c:v>
                </c:pt>
                <c:pt idx="71" formatCode="0%">
                  <c:v>-0.52677876738628915</c:v>
                </c:pt>
                <c:pt idx="72" formatCode="0%">
                  <c:v>-0.51085507815400621</c:v>
                </c:pt>
                <c:pt idx="73" formatCode="0%">
                  <c:v>-0.49986619687878375</c:v>
                </c:pt>
                <c:pt idx="74" formatCode="0%">
                  <c:v>-0.49568566957235777</c:v>
                </c:pt>
                <c:pt idx="75" formatCode="0%">
                  <c:v>-0.49278769795619393</c:v>
                </c:pt>
                <c:pt idx="76" formatCode="0%">
                  <c:v>-0.50041302120983011</c:v>
                </c:pt>
                <c:pt idx="77" formatCode="0%">
                  <c:v>-0.50293521828246557</c:v>
                </c:pt>
                <c:pt idx="78" formatCode="0%">
                  <c:v>-0.50053203571597171</c:v>
                </c:pt>
                <c:pt idx="79" formatCode="0%">
                  <c:v>-0.49421111373015619</c:v>
                </c:pt>
                <c:pt idx="80" formatCode="0%">
                  <c:v>-0.48543551750296887</c:v>
                </c:pt>
                <c:pt idx="81" formatCode="0%">
                  <c:v>-0.47849341344049823</c:v>
                </c:pt>
                <c:pt idx="82" formatCode="0%">
                  <c:v>-0.47137002566327829</c:v>
                </c:pt>
                <c:pt idx="83" formatCode="0%">
                  <c:v>-0.46299012813464657</c:v>
                </c:pt>
                <c:pt idx="84" formatCode="0%">
                  <c:v>-0.45315090119718149</c:v>
                </c:pt>
                <c:pt idx="85" formatCode="0%">
                  <c:v>-0.42136097555498092</c:v>
                </c:pt>
                <c:pt idx="86" formatCode="0%">
                  <c:v>-0.3976214915505219</c:v>
                </c:pt>
                <c:pt idx="87" formatCode="0%">
                  <c:v>-0.37497539754389519</c:v>
                </c:pt>
                <c:pt idx="88" formatCode="0%">
                  <c:v>-0.35939986233475452</c:v>
                </c:pt>
                <c:pt idx="89" formatCode="0%">
                  <c:v>-0.36230284802659141</c:v>
                </c:pt>
                <c:pt idx="90" formatCode="0%">
                  <c:v>-0.36009429062654463</c:v>
                </c:pt>
                <c:pt idx="91" formatCode="0%">
                  <c:v>-0.34841945137170471</c:v>
                </c:pt>
                <c:pt idx="92" formatCode="0%">
                  <c:v>-0.34959896491192988</c:v>
                </c:pt>
                <c:pt idx="93" formatCode="0%">
                  <c:v>-0.30149074981783652</c:v>
                </c:pt>
              </c:numCache>
            </c:numRef>
          </c:val>
          <c:smooth val="0"/>
          <c:extLst>
            <c:ext xmlns:c16="http://schemas.microsoft.com/office/drawing/2014/chart" uri="{C3380CC4-5D6E-409C-BE32-E72D297353CC}">
              <c16:uniqueId val="{00000006-D821-48D8-AD61-BFDECC838225}"/>
            </c:ext>
          </c:extLst>
        </c:ser>
        <c:dLbls>
          <c:showLegendKey val="0"/>
          <c:showVal val="0"/>
          <c:showCatName val="0"/>
          <c:showSerName val="0"/>
          <c:showPercent val="0"/>
          <c:showBubbleSize val="0"/>
        </c:dLbls>
        <c:marker val="1"/>
        <c:smooth val="0"/>
        <c:axId val="334443616"/>
        <c:axId val="375671936"/>
      </c:lineChart>
      <c:catAx>
        <c:axId val="3344436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375671936"/>
        <c:crosses val="autoZero"/>
        <c:auto val="1"/>
        <c:lblAlgn val="ctr"/>
        <c:lblOffset val="100"/>
        <c:noMultiLvlLbl val="0"/>
      </c:catAx>
      <c:valAx>
        <c:axId val="3756719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334443616"/>
        <c:crosses val="autoZero"/>
        <c:crossBetween val="between"/>
        <c:majorUnit val="0.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sv-SE" sz="1400" b="1" i="0" baseline="0">
                <a:effectLst/>
              </a:rPr>
              <a:t>Öresundsbron </a:t>
            </a:r>
            <a:r>
              <a:rPr lang="sv-SE" sz="1400" b="0" i="0" u="none" strike="noStrike" baseline="0">
                <a:effectLst/>
              </a:rPr>
              <a:t>–</a:t>
            </a:r>
            <a:r>
              <a:rPr lang="sv-SE" sz="1400" b="1" i="0" baseline="0">
                <a:effectLst/>
              </a:rPr>
              <a:t> tåg / </a:t>
            </a:r>
            <a:r>
              <a:rPr lang="sv-SE" sz="1400" b="1" i="1" baseline="0">
                <a:effectLst/>
              </a:rPr>
              <a:t>Öresund Bridge </a:t>
            </a:r>
            <a:r>
              <a:rPr lang="sv-SE" sz="1400" b="0" i="0" u="none" strike="noStrike" baseline="0">
                <a:effectLst/>
              </a:rPr>
              <a:t>–</a:t>
            </a:r>
            <a:r>
              <a:rPr lang="sv-SE" sz="1400" b="1" i="1" baseline="0">
                <a:effectLst/>
              </a:rPr>
              <a:t> trains</a:t>
            </a:r>
            <a:endParaRPr lang="sv-SE" sz="1400">
              <a:effectLst/>
            </a:endParaRPr>
          </a:p>
        </c:rich>
      </c:tx>
      <c:layout>
        <c:manualLayout>
          <c:xMode val="edge"/>
          <c:yMode val="edge"/>
          <c:x val="0.28147901216261889"/>
          <c:y val="2.1111349778327564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2431614522301092E-2"/>
          <c:y val="3.7159990674124066E-2"/>
          <c:w val="0.75511495882911717"/>
          <c:h val="0.81274761397727757"/>
        </c:manualLayout>
      </c:layout>
      <c:lineChart>
        <c:grouping val="standard"/>
        <c:varyColors val="0"/>
        <c:ser>
          <c:idx val="2"/>
          <c:order val="0"/>
          <c:tx>
            <c:strRef>
              <c:f>'Gränsöverskr. - Cross border 1'!$F$5:$F$6</c:f>
              <c:strCache>
                <c:ptCount val="2"/>
                <c:pt idx="1">
                  <c:v>Persontåg 2019</c:v>
                </c:pt>
              </c:strCache>
            </c:strRef>
          </c:tx>
          <c:spPr>
            <a:ln w="12700" cap="rnd">
              <a:solidFill>
                <a:sysClr val="windowText" lastClr="000000">
                  <a:alpha val="75000"/>
                </a:sysClr>
              </a:solidFill>
              <a:prstDash val="dash"/>
              <a:round/>
            </a:ln>
            <a:effectLst/>
          </c:spPr>
          <c:marker>
            <c:symbol val="circle"/>
            <c:size val="3"/>
            <c:spPr>
              <a:solidFill>
                <a:schemeClr val="tx1">
                  <a:alpha val="75000"/>
                </a:schemeClr>
              </a:solidFill>
              <a:ln w="12700">
                <a:solidFill>
                  <a:sysClr val="windowText" lastClr="000000">
                    <a:alpha val="75000"/>
                  </a:sys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1'!$F$7:$F$58</c:f>
              <c:numCache>
                <c:formatCode>#,##0</c:formatCode>
                <c:ptCount val="52"/>
                <c:pt idx="0">
                  <c:v>1150</c:v>
                </c:pt>
                <c:pt idx="1">
                  <c:v>1025</c:v>
                </c:pt>
                <c:pt idx="2">
                  <c:v>1037</c:v>
                </c:pt>
                <c:pt idx="3">
                  <c:v>1025</c:v>
                </c:pt>
                <c:pt idx="4">
                  <c:v>1038</c:v>
                </c:pt>
                <c:pt idx="5">
                  <c:v>1071</c:v>
                </c:pt>
                <c:pt idx="6">
                  <c:v>1076</c:v>
                </c:pt>
                <c:pt idx="7">
                  <c:v>1103</c:v>
                </c:pt>
                <c:pt idx="8">
                  <c:v>1035</c:v>
                </c:pt>
                <c:pt idx="9">
                  <c:v>984</c:v>
                </c:pt>
                <c:pt idx="10">
                  <c:v>881</c:v>
                </c:pt>
                <c:pt idx="11">
                  <c:v>948</c:v>
                </c:pt>
                <c:pt idx="12">
                  <c:v>971</c:v>
                </c:pt>
                <c:pt idx="13">
                  <c:v>889</c:v>
                </c:pt>
                <c:pt idx="14">
                  <c:v>987</c:v>
                </c:pt>
                <c:pt idx="15">
                  <c:v>934</c:v>
                </c:pt>
                <c:pt idx="16">
                  <c:v>917</c:v>
                </c:pt>
                <c:pt idx="17">
                  <c:v>1029</c:v>
                </c:pt>
                <c:pt idx="18">
                  <c:v>1025</c:v>
                </c:pt>
                <c:pt idx="19">
                  <c:v>839</c:v>
                </c:pt>
                <c:pt idx="20">
                  <c:v>994</c:v>
                </c:pt>
                <c:pt idx="21">
                  <c:v>979</c:v>
                </c:pt>
                <c:pt idx="22">
                  <c:v>982</c:v>
                </c:pt>
                <c:pt idx="23">
                  <c:v>947</c:v>
                </c:pt>
                <c:pt idx="24">
                  <c:v>990</c:v>
                </c:pt>
                <c:pt idx="25">
                  <c:v>962</c:v>
                </c:pt>
                <c:pt idx="26">
                  <c:v>1031</c:v>
                </c:pt>
                <c:pt idx="27">
                  <c:v>1015</c:v>
                </c:pt>
                <c:pt idx="28">
                  <c:v>1040</c:v>
                </c:pt>
                <c:pt idx="29">
                  <c:v>1037</c:v>
                </c:pt>
                <c:pt idx="30">
                  <c:v>1051</c:v>
                </c:pt>
                <c:pt idx="31">
                  <c:v>1068</c:v>
                </c:pt>
                <c:pt idx="32">
                  <c:v>1082</c:v>
                </c:pt>
                <c:pt idx="33">
                  <c:v>1047</c:v>
                </c:pt>
                <c:pt idx="34">
                  <c:v>1048</c:v>
                </c:pt>
                <c:pt idx="35">
                  <c:v>1081</c:v>
                </c:pt>
                <c:pt idx="36">
                  <c:v>1073</c:v>
                </c:pt>
                <c:pt idx="37">
                  <c:v>1044</c:v>
                </c:pt>
                <c:pt idx="38">
                  <c:v>1064</c:v>
                </c:pt>
                <c:pt idx="39">
                  <c:v>1061</c:v>
                </c:pt>
                <c:pt idx="40">
                  <c:v>1081</c:v>
                </c:pt>
                <c:pt idx="41">
                  <c:v>1069</c:v>
                </c:pt>
                <c:pt idx="42">
                  <c:v>1085</c:v>
                </c:pt>
                <c:pt idx="43">
                  <c:v>941</c:v>
                </c:pt>
                <c:pt idx="44">
                  <c:v>1077</c:v>
                </c:pt>
                <c:pt idx="45">
                  <c:v>1083</c:v>
                </c:pt>
                <c:pt idx="46">
                  <c:v>1081</c:v>
                </c:pt>
                <c:pt idx="47">
                  <c:v>1071</c:v>
                </c:pt>
                <c:pt idx="48">
                  <c:v>1083</c:v>
                </c:pt>
                <c:pt idx="49">
                  <c:v>1078</c:v>
                </c:pt>
                <c:pt idx="50">
                  <c:v>1086</c:v>
                </c:pt>
                <c:pt idx="51">
                  <c:v>1012</c:v>
                </c:pt>
              </c:numCache>
            </c:numRef>
          </c:val>
          <c:smooth val="0"/>
          <c:extLst>
            <c:ext xmlns:c16="http://schemas.microsoft.com/office/drawing/2014/chart" uri="{C3380CC4-5D6E-409C-BE32-E72D297353CC}">
              <c16:uniqueId val="{00000000-74EA-44FA-B984-56F2ED062514}"/>
            </c:ext>
          </c:extLst>
        </c:ser>
        <c:ser>
          <c:idx val="3"/>
          <c:order val="1"/>
          <c:tx>
            <c:strRef>
              <c:f>'Gränsöverskr. - Cross border 1'!$G$5:$G$6</c:f>
              <c:strCache>
                <c:ptCount val="2"/>
                <c:pt idx="1">
                  <c:v>Persontåg 2020</c:v>
                </c:pt>
              </c:strCache>
            </c:strRef>
          </c:tx>
          <c:spPr>
            <a:ln w="12700" cap="rnd">
              <a:solidFill>
                <a:schemeClr val="tx1">
                  <a:alpha val="75000"/>
                </a:schemeClr>
              </a:solidFill>
              <a:prstDash val="solid"/>
              <a:round/>
            </a:ln>
            <a:effectLst/>
          </c:spPr>
          <c:marker>
            <c:symbol val="circle"/>
            <c:size val="3"/>
            <c:spPr>
              <a:solidFill>
                <a:schemeClr val="tx1">
                  <a:alpha val="75000"/>
                </a:schemeClr>
              </a:solidFill>
              <a:ln w="12700">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1'!$G$7:$G$58</c:f>
              <c:numCache>
                <c:formatCode>#,##0</c:formatCode>
                <c:ptCount val="52"/>
                <c:pt idx="0">
                  <c:v>709</c:v>
                </c:pt>
                <c:pt idx="1">
                  <c:v>1103</c:v>
                </c:pt>
                <c:pt idx="2">
                  <c:v>1094</c:v>
                </c:pt>
                <c:pt idx="3">
                  <c:v>1100</c:v>
                </c:pt>
                <c:pt idx="4">
                  <c:v>1078</c:v>
                </c:pt>
                <c:pt idx="5">
                  <c:v>1092</c:v>
                </c:pt>
                <c:pt idx="6">
                  <c:v>1088</c:v>
                </c:pt>
                <c:pt idx="7">
                  <c:v>1103</c:v>
                </c:pt>
                <c:pt idx="8">
                  <c:v>1069</c:v>
                </c:pt>
                <c:pt idx="9">
                  <c:v>1104</c:v>
                </c:pt>
                <c:pt idx="10">
                  <c:v>844</c:v>
                </c:pt>
                <c:pt idx="11">
                  <c:v>343</c:v>
                </c:pt>
                <c:pt idx="12">
                  <c:v>334</c:v>
                </c:pt>
                <c:pt idx="13">
                  <c:v>395</c:v>
                </c:pt>
                <c:pt idx="14">
                  <c:v>383</c:v>
                </c:pt>
                <c:pt idx="15">
                  <c:v>386</c:v>
                </c:pt>
                <c:pt idx="16">
                  <c:v>377</c:v>
                </c:pt>
                <c:pt idx="17">
                  <c:v>394</c:v>
                </c:pt>
                <c:pt idx="18">
                  <c:v>383</c:v>
                </c:pt>
                <c:pt idx="19">
                  <c:v>399</c:v>
                </c:pt>
                <c:pt idx="20">
                  <c:v>384</c:v>
                </c:pt>
                <c:pt idx="21">
                  <c:v>399</c:v>
                </c:pt>
                <c:pt idx="22">
                  <c:v>383</c:v>
                </c:pt>
                <c:pt idx="23">
                  <c:v>868</c:v>
                </c:pt>
                <c:pt idx="24">
                  <c:v>846</c:v>
                </c:pt>
                <c:pt idx="25">
                  <c:v>856</c:v>
                </c:pt>
                <c:pt idx="26">
                  <c:v>877</c:v>
                </c:pt>
                <c:pt idx="27">
                  <c:v>846</c:v>
                </c:pt>
                <c:pt idx="28">
                  <c:v>872</c:v>
                </c:pt>
                <c:pt idx="29">
                  <c:v>872</c:v>
                </c:pt>
                <c:pt idx="30">
                  <c:v>787</c:v>
                </c:pt>
                <c:pt idx="31">
                  <c:v>850</c:v>
                </c:pt>
                <c:pt idx="32">
                  <c:v>868</c:v>
                </c:pt>
                <c:pt idx="33">
                  <c:v>842</c:v>
                </c:pt>
                <c:pt idx="34">
                  <c:v>877</c:v>
                </c:pt>
                <c:pt idx="35">
                  <c:v>873</c:v>
                </c:pt>
                <c:pt idx="36">
                  <c:v>857</c:v>
                </c:pt>
                <c:pt idx="37">
                  <c:v>855</c:v>
                </c:pt>
                <c:pt idx="38">
                  <c:v>863</c:v>
                </c:pt>
                <c:pt idx="39">
                  <c:v>883</c:v>
                </c:pt>
                <c:pt idx="40">
                  <c:v>859</c:v>
                </c:pt>
                <c:pt idx="41">
                  <c:v>885</c:v>
                </c:pt>
                <c:pt idx="42">
                  <c:v>873</c:v>
                </c:pt>
                <c:pt idx="43">
                  <c:v>751</c:v>
                </c:pt>
                <c:pt idx="44">
                  <c:v>881</c:v>
                </c:pt>
                <c:pt idx="45">
                  <c:v>881</c:v>
                </c:pt>
                <c:pt idx="46">
                  <c:v>822</c:v>
                </c:pt>
                <c:pt idx="47">
                  <c:v>824</c:v>
                </c:pt>
                <c:pt idx="48">
                  <c:v>871</c:v>
                </c:pt>
                <c:pt idx="49">
                  <c:v>872</c:v>
                </c:pt>
                <c:pt idx="50">
                  <c:v>883</c:v>
                </c:pt>
                <c:pt idx="51">
                  <c:v>877</c:v>
                </c:pt>
              </c:numCache>
            </c:numRef>
          </c:val>
          <c:smooth val="0"/>
          <c:extLst>
            <c:ext xmlns:c16="http://schemas.microsoft.com/office/drawing/2014/chart" uri="{C3380CC4-5D6E-409C-BE32-E72D297353CC}">
              <c16:uniqueId val="{00000001-74EA-44FA-B984-56F2ED062514}"/>
            </c:ext>
          </c:extLst>
        </c:ser>
        <c:ser>
          <c:idx val="5"/>
          <c:order val="2"/>
          <c:tx>
            <c:strRef>
              <c:f>'Gränsöverskr. - Cross border 1'!$H$6</c:f>
              <c:strCache>
                <c:ptCount val="1"/>
                <c:pt idx="0">
                  <c:v>Persontåg 2021</c:v>
                </c:pt>
              </c:strCache>
            </c:strRef>
          </c:tx>
          <c:spPr>
            <a:ln w="12700" cap="rnd">
              <a:solidFill>
                <a:srgbClr val="00B0F0"/>
              </a:solidFill>
              <a:round/>
            </a:ln>
            <a:effectLst/>
          </c:spPr>
          <c:marker>
            <c:symbol val="circle"/>
            <c:size val="5"/>
            <c:spPr>
              <a:solidFill>
                <a:srgbClr val="00B0F0"/>
              </a:solidFill>
              <a:ln w="12700">
                <a:solidFill>
                  <a:srgbClr val="00B0F0"/>
                </a:solidFill>
              </a:ln>
              <a:effectLst/>
            </c:spPr>
          </c:marker>
          <c:val>
            <c:numRef>
              <c:f>'Gränsöverskr. - Cross border 1'!$H$7:$H$58</c:f>
              <c:numCache>
                <c:formatCode>#,##0</c:formatCode>
                <c:ptCount val="52"/>
                <c:pt idx="0">
                  <c:v>879</c:v>
                </c:pt>
                <c:pt idx="1">
                  <c:v>876</c:v>
                </c:pt>
                <c:pt idx="2">
                  <c:v>879</c:v>
                </c:pt>
                <c:pt idx="3">
                  <c:v>864</c:v>
                </c:pt>
                <c:pt idx="4">
                  <c:v>874</c:v>
                </c:pt>
                <c:pt idx="5">
                  <c:v>867</c:v>
                </c:pt>
                <c:pt idx="6">
                  <c:v>875</c:v>
                </c:pt>
                <c:pt idx="7">
                  <c:v>874</c:v>
                </c:pt>
                <c:pt idx="8">
                  <c:v>879</c:v>
                </c:pt>
                <c:pt idx="9">
                  <c:v>880</c:v>
                </c:pt>
                <c:pt idx="10">
                  <c:v>749</c:v>
                </c:pt>
                <c:pt idx="11">
                  <c:v>865</c:v>
                </c:pt>
                <c:pt idx="12">
                  <c:v>851</c:v>
                </c:pt>
                <c:pt idx="13">
                  <c:v>873</c:v>
                </c:pt>
                <c:pt idx="14">
                  <c:v>875</c:v>
                </c:pt>
                <c:pt idx="15">
                  <c:v>879</c:v>
                </c:pt>
                <c:pt idx="16">
                  <c:v>877</c:v>
                </c:pt>
                <c:pt idx="17">
                  <c:v>866</c:v>
                </c:pt>
                <c:pt idx="18">
                  <c:v>878</c:v>
                </c:pt>
                <c:pt idx="19">
                  <c:v>876</c:v>
                </c:pt>
                <c:pt idx="20">
                  <c:v>880</c:v>
                </c:pt>
                <c:pt idx="21">
                  <c:v>869</c:v>
                </c:pt>
                <c:pt idx="22">
                  <c:v>874</c:v>
                </c:pt>
                <c:pt idx="23">
                  <c:v>875</c:v>
                </c:pt>
                <c:pt idx="24">
                  <c:v>879</c:v>
                </c:pt>
                <c:pt idx="25">
                  <c:v>866</c:v>
                </c:pt>
                <c:pt idx="26">
                  <c:v>890</c:v>
                </c:pt>
                <c:pt idx="27">
                  <c:v>823</c:v>
                </c:pt>
                <c:pt idx="28">
                  <c:v>881</c:v>
                </c:pt>
                <c:pt idx="29">
                  <c:v>884</c:v>
                </c:pt>
                <c:pt idx="30">
                  <c:v>879</c:v>
                </c:pt>
                <c:pt idx="31">
                  <c:v>872</c:v>
                </c:pt>
                <c:pt idx="32">
                  <c:v>867</c:v>
                </c:pt>
                <c:pt idx="33">
                  <c:v>892</c:v>
                </c:pt>
                <c:pt idx="34">
                  <c:v>874</c:v>
                </c:pt>
                <c:pt idx="35">
                  <c:v>883</c:v>
                </c:pt>
                <c:pt idx="36">
                  <c:v>919</c:v>
                </c:pt>
                <c:pt idx="37">
                  <c:v>901</c:v>
                </c:pt>
                <c:pt idx="38">
                  <c:v>897</c:v>
                </c:pt>
                <c:pt idx="39">
                  <c:v>904</c:v>
                </c:pt>
                <c:pt idx="40">
                  <c:v>921</c:v>
                </c:pt>
                <c:pt idx="41">
                  <c:v>910</c:v>
                </c:pt>
                <c:pt idx="42">
                  <c:v>928</c:v>
                </c:pt>
                <c:pt idx="43">
                  <c:v>811</c:v>
                </c:pt>
                <c:pt idx="44">
                  <c:v>949</c:v>
                </c:pt>
                <c:pt idx="45">
                  <c:v>902</c:v>
                </c:pt>
                <c:pt idx="46">
                  <c:v>914</c:v>
                </c:pt>
                <c:pt idx="47">
                  <c:v>927</c:v>
                </c:pt>
                <c:pt idx="48">
                  <c:v>920</c:v>
                </c:pt>
                <c:pt idx="49">
                  <c:v>1088</c:v>
                </c:pt>
                <c:pt idx="50">
                  <c:v>1051</c:v>
                </c:pt>
                <c:pt idx="51">
                  <c:v>779</c:v>
                </c:pt>
              </c:numCache>
            </c:numRef>
          </c:val>
          <c:smooth val="0"/>
          <c:extLst>
            <c:ext xmlns:c16="http://schemas.microsoft.com/office/drawing/2014/chart" uri="{C3380CC4-5D6E-409C-BE32-E72D297353CC}">
              <c16:uniqueId val="{00000002-3AD6-4EBE-9B04-4CC638E5F6AB}"/>
            </c:ext>
          </c:extLst>
        </c:ser>
        <c:ser>
          <c:idx val="0"/>
          <c:order val="3"/>
          <c:tx>
            <c:strRef>
              <c:f>'Gränsöverskr. - Cross border 1'!$C$5:$C$6</c:f>
              <c:strCache>
                <c:ptCount val="2"/>
                <c:pt idx="1">
                  <c:v>Godståg 2019</c:v>
                </c:pt>
              </c:strCache>
            </c:strRef>
          </c:tx>
          <c:spPr>
            <a:ln w="12700" cap="rnd">
              <a:solidFill>
                <a:schemeClr val="tx1">
                  <a:alpha val="75000"/>
                </a:schemeClr>
              </a:solidFill>
              <a:prstDash val="dash"/>
              <a:round/>
            </a:ln>
            <a:effectLst/>
          </c:spPr>
          <c:marker>
            <c:symbol val="circle"/>
            <c:size val="3"/>
            <c:spPr>
              <a:solidFill>
                <a:schemeClr val="tx1">
                  <a:alpha val="75000"/>
                </a:schemeClr>
              </a:solidFill>
              <a:ln w="12700">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1'!$C$7:$C$58</c:f>
              <c:numCache>
                <c:formatCode>#,##0</c:formatCode>
                <c:ptCount val="52"/>
                <c:pt idx="0">
                  <c:v>105</c:v>
                </c:pt>
                <c:pt idx="1">
                  <c:v>149</c:v>
                </c:pt>
                <c:pt idx="2">
                  <c:v>165</c:v>
                </c:pt>
                <c:pt idx="3">
                  <c:v>187</c:v>
                </c:pt>
                <c:pt idx="4">
                  <c:v>189</c:v>
                </c:pt>
                <c:pt idx="5">
                  <c:v>183</c:v>
                </c:pt>
                <c:pt idx="6">
                  <c:v>186</c:v>
                </c:pt>
                <c:pt idx="7">
                  <c:v>190</c:v>
                </c:pt>
                <c:pt idx="8">
                  <c:v>193</c:v>
                </c:pt>
                <c:pt idx="9">
                  <c:v>189</c:v>
                </c:pt>
                <c:pt idx="10">
                  <c:v>188</c:v>
                </c:pt>
                <c:pt idx="11">
                  <c:v>190</c:v>
                </c:pt>
                <c:pt idx="12">
                  <c:v>195</c:v>
                </c:pt>
                <c:pt idx="13">
                  <c:v>165</c:v>
                </c:pt>
                <c:pt idx="14">
                  <c:v>178</c:v>
                </c:pt>
                <c:pt idx="15">
                  <c:v>49</c:v>
                </c:pt>
                <c:pt idx="16">
                  <c:v>148</c:v>
                </c:pt>
                <c:pt idx="17">
                  <c:v>160</c:v>
                </c:pt>
                <c:pt idx="18">
                  <c:v>132</c:v>
                </c:pt>
                <c:pt idx="19">
                  <c:v>133</c:v>
                </c:pt>
                <c:pt idx="20">
                  <c:v>160</c:v>
                </c:pt>
                <c:pt idx="21">
                  <c:v>136</c:v>
                </c:pt>
                <c:pt idx="22">
                  <c:v>160</c:v>
                </c:pt>
                <c:pt idx="23">
                  <c:v>167</c:v>
                </c:pt>
                <c:pt idx="24">
                  <c:v>176</c:v>
                </c:pt>
                <c:pt idx="25">
                  <c:v>181</c:v>
                </c:pt>
                <c:pt idx="26">
                  <c:v>181</c:v>
                </c:pt>
                <c:pt idx="27">
                  <c:v>185</c:v>
                </c:pt>
                <c:pt idx="28">
                  <c:v>156</c:v>
                </c:pt>
                <c:pt idx="29">
                  <c:v>125</c:v>
                </c:pt>
                <c:pt idx="30">
                  <c:v>134</c:v>
                </c:pt>
                <c:pt idx="31">
                  <c:v>149</c:v>
                </c:pt>
                <c:pt idx="32">
                  <c:v>154</c:v>
                </c:pt>
                <c:pt idx="33">
                  <c:v>165</c:v>
                </c:pt>
                <c:pt idx="34">
                  <c:v>169</c:v>
                </c:pt>
                <c:pt idx="35">
                  <c:v>179</c:v>
                </c:pt>
                <c:pt idx="36">
                  <c:v>183</c:v>
                </c:pt>
                <c:pt idx="37">
                  <c:v>183</c:v>
                </c:pt>
                <c:pt idx="38">
                  <c:v>183</c:v>
                </c:pt>
                <c:pt idx="39">
                  <c:v>176</c:v>
                </c:pt>
                <c:pt idx="40">
                  <c:v>184</c:v>
                </c:pt>
                <c:pt idx="41">
                  <c:v>175</c:v>
                </c:pt>
                <c:pt idx="42">
                  <c:v>181</c:v>
                </c:pt>
                <c:pt idx="43">
                  <c:v>164</c:v>
                </c:pt>
                <c:pt idx="44">
                  <c:v>181</c:v>
                </c:pt>
                <c:pt idx="45">
                  <c:v>172</c:v>
                </c:pt>
                <c:pt idx="46">
                  <c:v>174</c:v>
                </c:pt>
                <c:pt idx="47">
                  <c:v>175</c:v>
                </c:pt>
                <c:pt idx="48">
                  <c:v>188</c:v>
                </c:pt>
                <c:pt idx="49">
                  <c:v>179</c:v>
                </c:pt>
                <c:pt idx="50">
                  <c:v>155</c:v>
                </c:pt>
                <c:pt idx="51">
                  <c:v>52</c:v>
                </c:pt>
              </c:numCache>
            </c:numRef>
          </c:val>
          <c:smooth val="0"/>
          <c:extLst>
            <c:ext xmlns:c16="http://schemas.microsoft.com/office/drawing/2014/chart" uri="{C3380CC4-5D6E-409C-BE32-E72D297353CC}">
              <c16:uniqueId val="{00000002-74EA-44FA-B984-56F2ED062514}"/>
            </c:ext>
          </c:extLst>
        </c:ser>
        <c:ser>
          <c:idx val="1"/>
          <c:order val="4"/>
          <c:tx>
            <c:strRef>
              <c:f>'Gränsöverskr. - Cross border 1'!$D$5:$D$6</c:f>
              <c:strCache>
                <c:ptCount val="2"/>
                <c:pt idx="1">
                  <c:v>Godståg 2020</c:v>
                </c:pt>
              </c:strCache>
            </c:strRef>
          </c:tx>
          <c:spPr>
            <a:ln w="12700" cap="rnd">
              <a:solidFill>
                <a:schemeClr val="tx1">
                  <a:alpha val="75000"/>
                </a:schemeClr>
              </a:solidFill>
              <a:round/>
            </a:ln>
            <a:effectLst/>
          </c:spPr>
          <c:marker>
            <c:symbol val="circle"/>
            <c:size val="3"/>
            <c:spPr>
              <a:solidFill>
                <a:schemeClr val="tx1">
                  <a:alpha val="75000"/>
                </a:schemeClr>
              </a:solidFill>
              <a:ln w="12700">
                <a:solidFill>
                  <a:schemeClr val="tx1">
                    <a:alpha val="75000"/>
                  </a:schemeClr>
                </a:solidFill>
              </a:ln>
              <a:effectLst/>
            </c:spPr>
          </c:marker>
          <c:cat>
            <c:strRef>
              <c:f>'Gränsöverskr. - Cross border 1'!$A$7:$A$58</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'Gränsöverskr. - Cross border 1'!$D$7:$D$58</c:f>
              <c:numCache>
                <c:formatCode>#,##0</c:formatCode>
                <c:ptCount val="52"/>
                <c:pt idx="0">
                  <c:v>51</c:v>
                </c:pt>
                <c:pt idx="1">
                  <c:v>138</c:v>
                </c:pt>
                <c:pt idx="2">
                  <c:v>164</c:v>
                </c:pt>
                <c:pt idx="3">
                  <c:v>177</c:v>
                </c:pt>
                <c:pt idx="4">
                  <c:v>172</c:v>
                </c:pt>
                <c:pt idx="5">
                  <c:v>175</c:v>
                </c:pt>
                <c:pt idx="6">
                  <c:v>167</c:v>
                </c:pt>
                <c:pt idx="7">
                  <c:v>176</c:v>
                </c:pt>
                <c:pt idx="8">
                  <c:v>163</c:v>
                </c:pt>
                <c:pt idx="9">
                  <c:v>168</c:v>
                </c:pt>
                <c:pt idx="10">
                  <c:v>162</c:v>
                </c:pt>
                <c:pt idx="11">
                  <c:v>163</c:v>
                </c:pt>
                <c:pt idx="12">
                  <c:v>149</c:v>
                </c:pt>
                <c:pt idx="13">
                  <c:v>141</c:v>
                </c:pt>
                <c:pt idx="14">
                  <c:v>121</c:v>
                </c:pt>
                <c:pt idx="15">
                  <c:v>125</c:v>
                </c:pt>
                <c:pt idx="16">
                  <c:v>140</c:v>
                </c:pt>
                <c:pt idx="17">
                  <c:v>139</c:v>
                </c:pt>
                <c:pt idx="18">
                  <c:v>161</c:v>
                </c:pt>
                <c:pt idx="19">
                  <c:v>161</c:v>
                </c:pt>
                <c:pt idx="20">
                  <c:v>153</c:v>
                </c:pt>
                <c:pt idx="21">
                  <c:v>153</c:v>
                </c:pt>
                <c:pt idx="22">
                  <c:v>143</c:v>
                </c:pt>
                <c:pt idx="23">
                  <c:v>156</c:v>
                </c:pt>
                <c:pt idx="24">
                  <c:v>154</c:v>
                </c:pt>
                <c:pt idx="25">
                  <c:v>162</c:v>
                </c:pt>
                <c:pt idx="26">
                  <c:v>166</c:v>
                </c:pt>
                <c:pt idx="27">
                  <c:v>157</c:v>
                </c:pt>
                <c:pt idx="28">
                  <c:v>112</c:v>
                </c:pt>
                <c:pt idx="29">
                  <c:v>5</c:v>
                </c:pt>
                <c:pt idx="30">
                  <c:v>123</c:v>
                </c:pt>
                <c:pt idx="31">
                  <c:v>100</c:v>
                </c:pt>
                <c:pt idx="32">
                  <c:v>149</c:v>
                </c:pt>
                <c:pt idx="33">
                  <c:v>149</c:v>
                </c:pt>
                <c:pt idx="34">
                  <c:v>154</c:v>
                </c:pt>
                <c:pt idx="35">
                  <c:v>163</c:v>
                </c:pt>
                <c:pt idx="36">
                  <c:v>168</c:v>
                </c:pt>
                <c:pt idx="37">
                  <c:v>170</c:v>
                </c:pt>
                <c:pt idx="38">
                  <c:v>161</c:v>
                </c:pt>
                <c:pt idx="39">
                  <c:v>94</c:v>
                </c:pt>
                <c:pt idx="40">
                  <c:v>180</c:v>
                </c:pt>
                <c:pt idx="41">
                  <c:v>170</c:v>
                </c:pt>
                <c:pt idx="42">
                  <c:v>166</c:v>
                </c:pt>
                <c:pt idx="43">
                  <c:v>160</c:v>
                </c:pt>
                <c:pt idx="44">
                  <c:v>164</c:v>
                </c:pt>
                <c:pt idx="45">
                  <c:v>167</c:v>
                </c:pt>
                <c:pt idx="46">
                  <c:v>177</c:v>
                </c:pt>
                <c:pt idx="47">
                  <c:v>181</c:v>
                </c:pt>
                <c:pt idx="48">
                  <c:v>176</c:v>
                </c:pt>
                <c:pt idx="49">
                  <c:v>178</c:v>
                </c:pt>
                <c:pt idx="50">
                  <c:v>179</c:v>
                </c:pt>
                <c:pt idx="51">
                  <c:v>85</c:v>
                </c:pt>
              </c:numCache>
            </c:numRef>
          </c:val>
          <c:smooth val="0"/>
          <c:extLst>
            <c:ext xmlns:c16="http://schemas.microsoft.com/office/drawing/2014/chart" uri="{C3380CC4-5D6E-409C-BE32-E72D297353CC}">
              <c16:uniqueId val="{00000003-74EA-44FA-B984-56F2ED062514}"/>
            </c:ext>
          </c:extLst>
        </c:ser>
        <c:ser>
          <c:idx val="4"/>
          <c:order val="5"/>
          <c:tx>
            <c:strRef>
              <c:f>'Gränsöverskr. - Cross border 1'!$E$6</c:f>
              <c:strCache>
                <c:ptCount val="1"/>
                <c:pt idx="0">
                  <c:v>Godståg 2021</c:v>
                </c:pt>
              </c:strCache>
            </c:strRef>
          </c:tx>
          <c:spPr>
            <a:ln w="12700" cap="rnd">
              <a:solidFill>
                <a:srgbClr val="FFC000"/>
              </a:solidFill>
              <a:round/>
            </a:ln>
            <a:effectLst/>
          </c:spPr>
          <c:marker>
            <c:symbol val="circle"/>
            <c:size val="5"/>
            <c:spPr>
              <a:solidFill>
                <a:srgbClr val="FFC000"/>
              </a:solidFill>
              <a:ln w="12700">
                <a:solidFill>
                  <a:srgbClr val="FFC000"/>
                </a:solidFill>
              </a:ln>
              <a:effectLst/>
            </c:spPr>
          </c:marker>
          <c:val>
            <c:numRef>
              <c:f>'Gränsöverskr. - Cross border 1'!$E$7:$E$58</c:f>
              <c:numCache>
                <c:formatCode>General</c:formatCode>
                <c:ptCount val="52"/>
                <c:pt idx="0">
                  <c:v>135</c:v>
                </c:pt>
                <c:pt idx="1">
                  <c:v>153</c:v>
                </c:pt>
                <c:pt idx="2">
                  <c:v>129</c:v>
                </c:pt>
                <c:pt idx="3">
                  <c:v>135</c:v>
                </c:pt>
                <c:pt idx="4">
                  <c:v>125</c:v>
                </c:pt>
                <c:pt idx="5">
                  <c:v>107</c:v>
                </c:pt>
                <c:pt idx="6">
                  <c:v>127</c:v>
                </c:pt>
                <c:pt idx="7">
                  <c:v>137</c:v>
                </c:pt>
                <c:pt idx="8">
                  <c:v>130</c:v>
                </c:pt>
                <c:pt idx="9">
                  <c:v>131</c:v>
                </c:pt>
                <c:pt idx="10">
                  <c:v>134</c:v>
                </c:pt>
                <c:pt idx="11">
                  <c:v>140</c:v>
                </c:pt>
                <c:pt idx="12">
                  <c:v>93</c:v>
                </c:pt>
                <c:pt idx="13">
                  <c:v>125</c:v>
                </c:pt>
                <c:pt idx="14">
                  <c:v>136</c:v>
                </c:pt>
                <c:pt idx="15">
                  <c:v>137</c:v>
                </c:pt>
                <c:pt idx="16">
                  <c:v>138</c:v>
                </c:pt>
                <c:pt idx="17">
                  <c:v>145</c:v>
                </c:pt>
                <c:pt idx="18">
                  <c:v>122</c:v>
                </c:pt>
                <c:pt idx="19">
                  <c:v>135</c:v>
                </c:pt>
                <c:pt idx="20">
                  <c:v>141</c:v>
                </c:pt>
                <c:pt idx="21">
                  <c:v>117</c:v>
                </c:pt>
                <c:pt idx="22">
                  <c:v>137</c:v>
                </c:pt>
                <c:pt idx="23">
                  <c:v>142</c:v>
                </c:pt>
                <c:pt idx="24">
                  <c:v>121</c:v>
                </c:pt>
                <c:pt idx="25">
                  <c:v>143</c:v>
                </c:pt>
                <c:pt idx="26">
                  <c:v>144</c:v>
                </c:pt>
                <c:pt idx="27">
                  <c:v>151</c:v>
                </c:pt>
                <c:pt idx="28">
                  <c:v>85</c:v>
                </c:pt>
                <c:pt idx="29">
                  <c:v>125</c:v>
                </c:pt>
                <c:pt idx="30">
                  <c:v>125</c:v>
                </c:pt>
                <c:pt idx="31">
                  <c:v>147</c:v>
                </c:pt>
                <c:pt idx="32">
                  <c:v>140</c:v>
                </c:pt>
                <c:pt idx="33">
                  <c:v>142</c:v>
                </c:pt>
                <c:pt idx="34">
                  <c:v>160</c:v>
                </c:pt>
                <c:pt idx="35">
                  <c:v>171</c:v>
                </c:pt>
                <c:pt idx="36">
                  <c:v>162</c:v>
                </c:pt>
                <c:pt idx="37">
                  <c:v>157</c:v>
                </c:pt>
                <c:pt idx="38">
                  <c:v>140</c:v>
                </c:pt>
                <c:pt idx="39">
                  <c:v>168</c:v>
                </c:pt>
                <c:pt idx="40">
                  <c:v>150</c:v>
                </c:pt>
                <c:pt idx="41">
                  <c:v>160</c:v>
                </c:pt>
                <c:pt idx="42">
                  <c:v>152</c:v>
                </c:pt>
                <c:pt idx="43" formatCode="#,##0">
                  <c:v>148</c:v>
                </c:pt>
                <c:pt idx="44" formatCode="#,##0">
                  <c:v>141</c:v>
                </c:pt>
                <c:pt idx="45" formatCode="#,##0">
                  <c:v>151</c:v>
                </c:pt>
                <c:pt idx="46" formatCode="#,##0">
                  <c:v>135</c:v>
                </c:pt>
                <c:pt idx="47" formatCode="#,##0">
                  <c:v>154</c:v>
                </c:pt>
                <c:pt idx="48" formatCode="#,##0">
                  <c:v>125</c:v>
                </c:pt>
                <c:pt idx="49" formatCode="#,##0">
                  <c:v>114</c:v>
                </c:pt>
                <c:pt idx="50" formatCode="#,##0">
                  <c:v>84</c:v>
                </c:pt>
                <c:pt idx="51" formatCode="#,##0">
                  <c:v>20</c:v>
                </c:pt>
              </c:numCache>
            </c:numRef>
          </c:val>
          <c:smooth val="0"/>
          <c:extLst>
            <c:ext xmlns:c16="http://schemas.microsoft.com/office/drawing/2014/chart" uri="{C3380CC4-5D6E-409C-BE32-E72D297353CC}">
              <c16:uniqueId val="{00000001-3AD6-4EBE-9B04-4CC638E5F6AB}"/>
            </c:ext>
          </c:extLst>
        </c:ser>
        <c:dLbls>
          <c:showLegendKey val="0"/>
          <c:showVal val="0"/>
          <c:showCatName val="0"/>
          <c:showSerName val="0"/>
          <c:showPercent val="0"/>
          <c:showBubbleSize val="0"/>
        </c:dLbls>
        <c:marker val="1"/>
        <c:smooth val="0"/>
        <c:axId val="836552504"/>
        <c:axId val="836551520"/>
      </c:lineChart>
      <c:catAx>
        <c:axId val="8365525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1520"/>
        <c:crosses val="autoZero"/>
        <c:auto val="1"/>
        <c:lblAlgn val="ctr"/>
        <c:lblOffset val="100"/>
        <c:tickLblSkip val="1"/>
        <c:noMultiLvlLbl val="0"/>
      </c:catAx>
      <c:valAx>
        <c:axId val="836551520"/>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Antal tåg</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836552504"/>
        <c:crosses val="autoZero"/>
        <c:crossBetween val="between"/>
      </c:valAx>
      <c:spPr>
        <a:noFill/>
        <a:ln>
          <a:noFill/>
        </a:ln>
        <a:effectLst/>
      </c:spPr>
    </c:plotArea>
    <c:legend>
      <c:legendPos val="r"/>
      <c:layout>
        <c:manualLayout>
          <c:xMode val="edge"/>
          <c:yMode val="edge"/>
          <c:x val="0.83486762141309523"/>
          <c:y val="0.20660310975451909"/>
          <c:w val="0.13784516422591242"/>
          <c:h val="0.371376723033279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Öresundsbron </a:t>
            </a:r>
            <a:r>
              <a:rPr lang="sv-SE" sz="1400" b="0" i="0" u="none" strike="noStrike" baseline="0">
                <a:effectLst/>
              </a:rPr>
              <a:t>–</a:t>
            </a:r>
            <a:r>
              <a:rPr lang="sv-SE" b="1"/>
              <a:t> väg / </a:t>
            </a:r>
            <a:r>
              <a:rPr lang="sv-SE" b="1" i="1"/>
              <a:t>Öresund bridge </a:t>
            </a:r>
            <a:r>
              <a:rPr lang="sv-SE" sz="1400" b="0" i="0" u="none" strike="noStrike" baseline="0">
                <a:effectLst/>
              </a:rPr>
              <a:t>– </a:t>
            </a:r>
            <a:r>
              <a:rPr lang="sv-SE" b="1" i="1"/>
              <a:t>road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4"/>
          <c:order val="0"/>
          <c:tx>
            <c:strRef>
              <c:f>'Gränsöverskr. - Cross border 2'!$R$6</c:f>
              <c:strCache>
                <c:ptCount val="1"/>
                <c:pt idx="0">
                  <c:v>Lastbilar</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multiLvlStrRef>
              <c:f>'Gränsöverskr. - Cross border 2'!$K$8:$L$31</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2'!$R$8:$R$31</c:f>
              <c:numCache>
                <c:formatCode>0.0</c:formatCode>
                <c:ptCount val="24"/>
                <c:pt idx="0">
                  <c:v>4.2090046301145989</c:v>
                </c:pt>
                <c:pt idx="1">
                  <c:v>5.0667304264661039</c:v>
                </c:pt>
                <c:pt idx="2">
                  <c:v>1.2929773582697868</c:v>
                </c:pt>
                <c:pt idx="3">
                  <c:v>-14.946562450151536</c:v>
                </c:pt>
                <c:pt idx="4">
                  <c:v>-16.738951413670055</c:v>
                </c:pt>
                <c:pt idx="5">
                  <c:v>2.1774864148827122</c:v>
                </c:pt>
                <c:pt idx="6">
                  <c:v>-6.06902547818855</c:v>
                </c:pt>
                <c:pt idx="7">
                  <c:v>-1.0381986170485247</c:v>
                </c:pt>
                <c:pt idx="8">
                  <c:v>7.4652135837306677</c:v>
                </c:pt>
                <c:pt idx="9">
                  <c:v>-1.503884881413764</c:v>
                </c:pt>
                <c:pt idx="10">
                  <c:v>4.8470229259442554</c:v>
                </c:pt>
                <c:pt idx="11">
                  <c:v>16.555563877861836</c:v>
                </c:pt>
                <c:pt idx="12">
                  <c:v>-9.4833132287897026</c:v>
                </c:pt>
                <c:pt idx="13">
                  <c:v>-3.0783871568363819</c:v>
                </c:pt>
                <c:pt idx="14">
                  <c:v>9.821167384987417</c:v>
                </c:pt>
                <c:pt idx="15">
                  <c:v>-1.2262721327165438</c:v>
                </c:pt>
                <c:pt idx="16">
                  <c:v>-4.2620550828072146</c:v>
                </c:pt>
                <c:pt idx="17">
                  <c:v>10.463924503490563</c:v>
                </c:pt>
                <c:pt idx="18">
                  <c:v>2.7179254555076637</c:v>
                </c:pt>
                <c:pt idx="19">
                  <c:v>10.683398672208977</c:v>
                </c:pt>
                <c:pt idx="20">
                  <c:v>11.855599883234413</c:v>
                </c:pt>
                <c:pt idx="21">
                  <c:v>3.6623583733565779</c:v>
                </c:pt>
                <c:pt idx="22">
                  <c:v>17.695447798119734</c:v>
                </c:pt>
                <c:pt idx="23">
                  <c:v>29.341123012009085</c:v>
                </c:pt>
              </c:numCache>
            </c:numRef>
          </c:val>
          <c:smooth val="0"/>
          <c:extLst>
            <c:ext xmlns:c16="http://schemas.microsoft.com/office/drawing/2014/chart" uri="{C3380CC4-5D6E-409C-BE32-E72D297353CC}">
              <c16:uniqueId val="{00000004-E6E3-4CE6-8326-72A35AEC8CFC}"/>
            </c:ext>
          </c:extLst>
        </c:ser>
        <c:ser>
          <c:idx val="2"/>
          <c:order val="1"/>
          <c:tx>
            <c:strRef>
              <c:f>'Gränsöverskr. - Cross border 2'!$P$6</c:f>
              <c:strCache>
                <c:ptCount val="1"/>
                <c:pt idx="0">
                  <c:v>Personbilar m. husvagn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'Gränsöverskr. - Cross border 2'!$K$8:$L$31</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2'!$P$8:$P$31</c:f>
              <c:numCache>
                <c:formatCode>0.0</c:formatCode>
                <c:ptCount val="24"/>
                <c:pt idx="0">
                  <c:v>-44.992947813822283</c:v>
                </c:pt>
                <c:pt idx="1">
                  <c:v>-27.139152981849612</c:v>
                </c:pt>
                <c:pt idx="2">
                  <c:v>-60.967472894078398</c:v>
                </c:pt>
                <c:pt idx="3">
                  <c:v>-79.975487885358731</c:v>
                </c:pt>
                <c:pt idx="4">
                  <c:v>-74.460233964041763</c:v>
                </c:pt>
                <c:pt idx="5">
                  <c:v>-82.674278288313374</c:v>
                </c:pt>
                <c:pt idx="6">
                  <c:v>-78.853247990618812</c:v>
                </c:pt>
                <c:pt idx="7">
                  <c:v>-67.269047274830129</c:v>
                </c:pt>
                <c:pt idx="8">
                  <c:v>-45.692029270595633</c:v>
                </c:pt>
                <c:pt idx="9">
                  <c:v>-30.091383812010442</c:v>
                </c:pt>
                <c:pt idx="10">
                  <c:v>-46.309763267832274</c:v>
                </c:pt>
                <c:pt idx="11">
                  <c:v>-53.351858284126429</c:v>
                </c:pt>
                <c:pt idx="12">
                  <c:v>-29.273504273504269</c:v>
                </c:pt>
                <c:pt idx="13">
                  <c:v>-25.504151838671408</c:v>
                </c:pt>
                <c:pt idx="14">
                  <c:v>-37.593828190158462</c:v>
                </c:pt>
                <c:pt idx="15">
                  <c:v>-54.501744131234098</c:v>
                </c:pt>
                <c:pt idx="16">
                  <c:v>-51.511344900683056</c:v>
                </c:pt>
                <c:pt idx="17">
                  <c:v>-61.760883690708248</c:v>
                </c:pt>
                <c:pt idx="18">
                  <c:v>-46.908362445948256</c:v>
                </c:pt>
                <c:pt idx="19">
                  <c:v>-17.728061298250687</c:v>
                </c:pt>
                <c:pt idx="20">
                  <c:v>-3.00574396097254</c:v>
                </c:pt>
                <c:pt idx="21">
                  <c:v>-0.79416884247170971</c:v>
                </c:pt>
                <c:pt idx="22">
                  <c:v>-11.403373046572796</c:v>
                </c:pt>
                <c:pt idx="23">
                  <c:v>-24.626606460576596</c:v>
                </c:pt>
              </c:numCache>
            </c:numRef>
          </c:val>
          <c:smooth val="0"/>
          <c:extLst>
            <c:ext xmlns:c16="http://schemas.microsoft.com/office/drawing/2014/chart" uri="{C3380CC4-5D6E-409C-BE32-E72D297353CC}">
              <c16:uniqueId val="{00000002-E6E3-4CE6-8326-72A35AEC8CFC}"/>
            </c:ext>
          </c:extLst>
        </c:ser>
        <c:ser>
          <c:idx val="1"/>
          <c:order val="2"/>
          <c:tx>
            <c:strRef>
              <c:f>'Gränsöverskr. - Cross border 2'!$O$6</c:f>
              <c:strCache>
                <c:ptCount val="1"/>
                <c:pt idx="0">
                  <c:v>Personbilar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'Gränsöverskr. - Cross border 2'!$K$8:$L$31</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2'!$O$8:$O$31</c:f>
              <c:numCache>
                <c:formatCode>0.0</c:formatCode>
                <c:ptCount val="24"/>
                <c:pt idx="0">
                  <c:v>2.4208524741654358</c:v>
                </c:pt>
                <c:pt idx="1">
                  <c:v>1.284685954326803</c:v>
                </c:pt>
                <c:pt idx="2">
                  <c:v>-47.930069263584926</c:v>
                </c:pt>
                <c:pt idx="3">
                  <c:v>-73.475314794998454</c:v>
                </c:pt>
                <c:pt idx="4">
                  <c:v>-57.890307146973051</c:v>
                </c:pt>
                <c:pt idx="5">
                  <c:v>-55.608308042188639</c:v>
                </c:pt>
                <c:pt idx="6">
                  <c:v>-45.489855553355355</c:v>
                </c:pt>
                <c:pt idx="7">
                  <c:v>-33.179839099819034</c:v>
                </c:pt>
                <c:pt idx="8">
                  <c:v>-27.448743595819757</c:v>
                </c:pt>
                <c:pt idx="9">
                  <c:v>-31.643840313583382</c:v>
                </c:pt>
                <c:pt idx="10">
                  <c:v>-49.507124610178487</c:v>
                </c:pt>
                <c:pt idx="11">
                  <c:v>-58.020482867855264</c:v>
                </c:pt>
                <c:pt idx="12">
                  <c:v>-71.842019649944703</c:v>
                </c:pt>
                <c:pt idx="13">
                  <c:v>-69.4962004192178</c:v>
                </c:pt>
                <c:pt idx="14">
                  <c:v>-63.077308768898313</c:v>
                </c:pt>
                <c:pt idx="15">
                  <c:v>-58.696990574473382</c:v>
                </c:pt>
                <c:pt idx="16">
                  <c:v>-51.574150063734315</c:v>
                </c:pt>
                <c:pt idx="17">
                  <c:v>-47.218343104492618</c:v>
                </c:pt>
                <c:pt idx="18">
                  <c:v>-33.574345333982691</c:v>
                </c:pt>
                <c:pt idx="19">
                  <c:v>-21.493821409160674</c:v>
                </c:pt>
                <c:pt idx="20">
                  <c:v>-15.1365520940682</c:v>
                </c:pt>
                <c:pt idx="21">
                  <c:v>-13.444057237629281</c:v>
                </c:pt>
                <c:pt idx="22">
                  <c:v>-14.596534735584898</c:v>
                </c:pt>
                <c:pt idx="23">
                  <c:v>-26.487101460614994</c:v>
                </c:pt>
              </c:numCache>
            </c:numRef>
          </c:val>
          <c:smooth val="0"/>
          <c:extLst>
            <c:ext xmlns:c16="http://schemas.microsoft.com/office/drawing/2014/chart" uri="{C3380CC4-5D6E-409C-BE32-E72D297353CC}">
              <c16:uniqueId val="{00000001-E6E3-4CE6-8326-72A35AEC8CFC}"/>
            </c:ext>
          </c:extLst>
        </c:ser>
        <c:ser>
          <c:idx val="3"/>
          <c:order val="3"/>
          <c:tx>
            <c:strRef>
              <c:f>'Gränsöverskr. - Cross border 2'!$Q$6</c:f>
              <c:strCache>
                <c:ptCount val="1"/>
                <c:pt idx="0">
                  <c:v>Bussar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'Gränsöverskr. - Cross border 2'!$K$8:$L$31</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2'!$Q$8:$Q$31</c:f>
              <c:numCache>
                <c:formatCode>0.0</c:formatCode>
                <c:ptCount val="24"/>
                <c:pt idx="0">
                  <c:v>2.0208824520040469</c:v>
                </c:pt>
                <c:pt idx="1">
                  <c:v>-5.7025834908632671</c:v>
                </c:pt>
                <c:pt idx="2">
                  <c:v>-52.144315861130018</c:v>
                </c:pt>
                <c:pt idx="3">
                  <c:v>-89.641178983340453</c:v>
                </c:pt>
                <c:pt idx="4">
                  <c:v>-88.641765704584046</c:v>
                </c:pt>
                <c:pt idx="5">
                  <c:v>-87.024793388429757</c:v>
                </c:pt>
                <c:pt idx="6">
                  <c:v>-70.721857647652712</c:v>
                </c:pt>
                <c:pt idx="7">
                  <c:v>-63.605230386052305</c:v>
                </c:pt>
                <c:pt idx="8">
                  <c:v>-63.921700978737775</c:v>
                </c:pt>
                <c:pt idx="9">
                  <c:v>-63.522156235724083</c:v>
                </c:pt>
                <c:pt idx="10">
                  <c:v>-62.535014005602243</c:v>
                </c:pt>
                <c:pt idx="11">
                  <c:v>-81.746264283621457</c:v>
                </c:pt>
                <c:pt idx="12">
                  <c:v>-89.435457246616039</c:v>
                </c:pt>
                <c:pt idx="13">
                  <c:v>-85.198797193451384</c:v>
                </c:pt>
                <c:pt idx="14">
                  <c:v>-74.812797821647379</c:v>
                </c:pt>
                <c:pt idx="15">
                  <c:v>-82.78513455788125</c:v>
                </c:pt>
                <c:pt idx="16">
                  <c:v>-82.376910016977931</c:v>
                </c:pt>
                <c:pt idx="17">
                  <c:v>-79.545454545454547</c:v>
                </c:pt>
                <c:pt idx="18">
                  <c:v>-57.748611812216055</c:v>
                </c:pt>
                <c:pt idx="19">
                  <c:v>-53.019925280199253</c:v>
                </c:pt>
                <c:pt idx="20">
                  <c:v>-47.671279109011131</c:v>
                </c:pt>
                <c:pt idx="21">
                  <c:v>-34.010963910461399</c:v>
                </c:pt>
                <c:pt idx="22">
                  <c:v>-27.941176470588236</c:v>
                </c:pt>
                <c:pt idx="23">
                  <c:v>-43.451508936419572</c:v>
                </c:pt>
              </c:numCache>
            </c:numRef>
          </c:val>
          <c:smooth val="0"/>
          <c:extLst>
            <c:ext xmlns:c16="http://schemas.microsoft.com/office/drawing/2014/chart" uri="{C3380CC4-5D6E-409C-BE32-E72D297353CC}">
              <c16:uniqueId val="{00000003-E6E3-4CE6-8326-72A35AEC8CFC}"/>
            </c:ext>
          </c:extLst>
        </c:ser>
        <c:dLbls>
          <c:showLegendKey val="0"/>
          <c:showVal val="0"/>
          <c:showCatName val="0"/>
          <c:showSerName val="0"/>
          <c:showPercent val="0"/>
          <c:showBubbleSize val="0"/>
        </c:dLbls>
        <c:marker val="1"/>
        <c:smooth val="0"/>
        <c:axId val="1566953839"/>
        <c:axId val="1490630863"/>
      </c:lineChart>
      <c:catAx>
        <c:axId val="15669538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90630863"/>
        <c:crosses val="autoZero"/>
        <c:auto val="1"/>
        <c:lblAlgn val="ctr"/>
        <c:lblOffset val="100"/>
        <c:noMultiLvlLbl val="0"/>
      </c:catAx>
      <c:valAx>
        <c:axId val="1490630863"/>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566953839"/>
        <c:crosses val="autoZero"/>
        <c:crossBetween val="between"/>
        <c:majorUnit val="1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Sverige </a:t>
            </a:r>
            <a:r>
              <a:rPr lang="sv-SE" sz="1400" b="0" i="0" u="none" strike="noStrike" baseline="0">
                <a:effectLst/>
              </a:rPr>
              <a:t>–</a:t>
            </a:r>
            <a:r>
              <a:rPr lang="sv-SE" b="1"/>
              <a:t> Finland / </a:t>
            </a:r>
            <a:r>
              <a:rPr lang="sv-SE" b="1" i="1"/>
              <a:t>Sweden </a:t>
            </a:r>
            <a:r>
              <a:rPr lang="sv-SE" sz="1400" b="0" i="0" u="none" strike="noStrike" baseline="0">
                <a:effectLst/>
              </a:rPr>
              <a:t>–</a:t>
            </a:r>
            <a:r>
              <a:rPr lang="sv-SE" b="1" i="1"/>
              <a:t> Finland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'Gränsöverskr. - Cross border 3'!$J$32</c:f>
              <c:strCache>
                <c:ptCount val="1"/>
                <c:pt idx="0">
                  <c:v>Lätt trafik</c:v>
                </c:pt>
              </c:strCache>
            </c:strRef>
          </c:tx>
          <c:spPr>
            <a:solidFill>
              <a:srgbClr val="00B0F0"/>
            </a:solidFill>
            <a:ln>
              <a:solidFill>
                <a:srgbClr val="00B0F0"/>
              </a:solidFill>
            </a:ln>
            <a:effectLst/>
          </c:spPr>
          <c:invertIfNegative val="0"/>
          <c:cat>
            <c:multiLvlStrRef>
              <c:f>'Gränsöverskr. - Cross border 3'!$G$33:$H$56</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3'!$J$33:$J$56</c:f>
              <c:numCache>
                <c:formatCode>0</c:formatCode>
                <c:ptCount val="24"/>
                <c:pt idx="0">
                  <c:v>8.383086630349057</c:v>
                </c:pt>
                <c:pt idx="1">
                  <c:v>9.3265871922249879</c:v>
                </c:pt>
                <c:pt idx="2">
                  <c:v>-39.922347207115415</c:v>
                </c:pt>
                <c:pt idx="3">
                  <c:v>-93.724342645417991</c:v>
                </c:pt>
                <c:pt idx="4">
                  <c:v>-78.220374092771323</c:v>
                </c:pt>
                <c:pt idx="5">
                  <c:v>-67.931343725614497</c:v>
                </c:pt>
                <c:pt idx="6">
                  <c:v>-67.632846233932156</c:v>
                </c:pt>
                <c:pt idx="7">
                  <c:v>-62.751543424253484</c:v>
                </c:pt>
                <c:pt idx="8">
                  <c:v>-42.551329073240815</c:v>
                </c:pt>
                <c:pt idx="9">
                  <c:v>-35.550989249410236</c:v>
                </c:pt>
                <c:pt idx="10">
                  <c:v>-53.668522526598004</c:v>
                </c:pt>
                <c:pt idx="11">
                  <c:v>-54.554083528556419</c:v>
                </c:pt>
                <c:pt idx="12">
                  <c:v>-59.22363369049004</c:v>
                </c:pt>
                <c:pt idx="13">
                  <c:v>-81.221802324328749</c:v>
                </c:pt>
                <c:pt idx="14">
                  <c:v>-72.568547529015049</c:v>
                </c:pt>
                <c:pt idx="15">
                  <c:v>-82.082291090522503</c:v>
                </c:pt>
                <c:pt idx="16">
                  <c:v>-80.553658835985331</c:v>
                </c:pt>
                <c:pt idx="17">
                  <c:v>-79.765832588769484</c:v>
                </c:pt>
                <c:pt idx="18">
                  <c:v>-66.9199638857895</c:v>
                </c:pt>
                <c:pt idx="19">
                  <c:v>-52.962469995703287</c:v>
                </c:pt>
                <c:pt idx="20">
                  <c:v>-33.978144969183653</c:v>
                </c:pt>
                <c:pt idx="21">
                  <c:v>-41.265313228831246</c:v>
                </c:pt>
                <c:pt idx="22">
                  <c:v>-39.975554942238688</c:v>
                </c:pt>
                <c:pt idx="23">
                  <c:v>-47.219447891957792</c:v>
                </c:pt>
              </c:numCache>
            </c:numRef>
          </c:val>
          <c:extLst>
            <c:ext xmlns:c16="http://schemas.microsoft.com/office/drawing/2014/chart" uri="{C3380CC4-5D6E-409C-BE32-E72D297353CC}">
              <c16:uniqueId val="{00000000-FD58-4EC5-A879-936A439883E7}"/>
            </c:ext>
          </c:extLst>
        </c:ser>
        <c:ser>
          <c:idx val="1"/>
          <c:order val="1"/>
          <c:tx>
            <c:strRef>
              <c:f>'Gränsöverskr. - Cross border 3'!$K$32</c:f>
              <c:strCache>
                <c:ptCount val="1"/>
                <c:pt idx="0">
                  <c:v>Tung trafik</c:v>
                </c:pt>
              </c:strCache>
            </c:strRef>
          </c:tx>
          <c:spPr>
            <a:solidFill>
              <a:schemeClr val="bg2">
                <a:lumMod val="50000"/>
              </a:schemeClr>
            </a:solidFill>
            <a:ln>
              <a:solidFill>
                <a:schemeClr val="bg2">
                  <a:lumMod val="50000"/>
                </a:schemeClr>
              </a:solidFill>
            </a:ln>
            <a:effectLst/>
          </c:spPr>
          <c:invertIfNegative val="0"/>
          <c:cat>
            <c:multiLvlStrRef>
              <c:f>'Gränsöverskr. - Cross border 3'!$G$33:$H$56</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'Gränsöverskr. - Cross border 3'!$K$33:$K$56</c:f>
              <c:numCache>
                <c:formatCode>0</c:formatCode>
                <c:ptCount val="24"/>
                <c:pt idx="0">
                  <c:v>-3.2935016678630191</c:v>
                </c:pt>
                <c:pt idx="1">
                  <c:v>-3.925955169539852</c:v>
                </c:pt>
                <c:pt idx="2">
                  <c:v>-24.8983698933387</c:v>
                </c:pt>
                <c:pt idx="3">
                  <c:v>-54.948958942303364</c:v>
                </c:pt>
                <c:pt idx="4">
                  <c:v>-43.386131940348804</c:v>
                </c:pt>
                <c:pt idx="5">
                  <c:v>-45.43449111120723</c:v>
                </c:pt>
                <c:pt idx="6">
                  <c:v>-48.720355932895224</c:v>
                </c:pt>
                <c:pt idx="7">
                  <c:v>-43.867864827237057</c:v>
                </c:pt>
                <c:pt idx="8">
                  <c:v>-35.585585585585591</c:v>
                </c:pt>
                <c:pt idx="9">
                  <c:v>-31.659869494290373</c:v>
                </c:pt>
                <c:pt idx="10">
                  <c:v>-38.367645862153147</c:v>
                </c:pt>
                <c:pt idx="11">
                  <c:v>-21.965618211013506</c:v>
                </c:pt>
                <c:pt idx="12">
                  <c:v>-32.493559795659955</c:v>
                </c:pt>
                <c:pt idx="13">
                  <c:v>-26.454205095425078</c:v>
                </c:pt>
                <c:pt idx="14">
                  <c:v>-29.800764741396655</c:v>
                </c:pt>
                <c:pt idx="15">
                  <c:v>-32.765211134595496</c:v>
                </c:pt>
                <c:pt idx="16">
                  <c:v>-39.657932429016761</c:v>
                </c:pt>
                <c:pt idx="17">
                  <c:v>-24.053808555733379</c:v>
                </c:pt>
                <c:pt idx="18">
                  <c:v>-29.478754234866734</c:v>
                </c:pt>
                <c:pt idx="19">
                  <c:v>-12.053326583132939</c:v>
                </c:pt>
                <c:pt idx="20">
                  <c:v>0.71253071253072342</c:v>
                </c:pt>
                <c:pt idx="21">
                  <c:v>-27.247145187601962</c:v>
                </c:pt>
                <c:pt idx="22">
                  <c:v>-19.399462934331513</c:v>
                </c:pt>
                <c:pt idx="23">
                  <c:v>-12.732596580712197</c:v>
                </c:pt>
              </c:numCache>
            </c:numRef>
          </c:val>
          <c:extLst>
            <c:ext xmlns:c16="http://schemas.microsoft.com/office/drawing/2014/chart" uri="{C3380CC4-5D6E-409C-BE32-E72D297353CC}">
              <c16:uniqueId val="{00000001-FD58-4EC5-A879-936A439883E7}"/>
            </c:ext>
          </c:extLst>
        </c:ser>
        <c:dLbls>
          <c:showLegendKey val="0"/>
          <c:showVal val="0"/>
          <c:showCatName val="0"/>
          <c:showSerName val="0"/>
          <c:showPercent val="0"/>
          <c:showBubbleSize val="0"/>
        </c:dLbls>
        <c:gapWidth val="219"/>
        <c:overlap val="-27"/>
        <c:axId val="1566966639"/>
        <c:axId val="1490617135"/>
      </c:barChart>
      <c:catAx>
        <c:axId val="15669666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490617135"/>
        <c:crosses val="autoZero"/>
        <c:auto val="1"/>
        <c:lblAlgn val="ctr"/>
        <c:lblOffset val="100"/>
        <c:noMultiLvlLbl val="0"/>
      </c:catAx>
      <c:valAx>
        <c:axId val="1490617135"/>
        <c:scaling>
          <c:orientation val="minMax"/>
          <c:max val="1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566966639"/>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r>
              <a:rPr lang="en-US" b="1" i="0"/>
              <a:t>Varsel / </a:t>
            </a:r>
            <a:r>
              <a:rPr lang="en-US" b="1" i="1"/>
              <a:t>Notices </a:t>
            </a:r>
          </a:p>
        </c:rich>
      </c:tx>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1505336832895888"/>
          <c:y val="5.5555555555555552E-2"/>
          <c:w val="0.87187729658792656"/>
          <c:h val="0.76391053601180647"/>
        </c:manualLayout>
      </c:layout>
      <c:barChart>
        <c:barDir val="col"/>
        <c:grouping val="clustered"/>
        <c:varyColors val="0"/>
        <c:ser>
          <c:idx val="0"/>
          <c:order val="0"/>
          <c:tx>
            <c:strRef>
              <c:f>'Övriga - Other'!$C$21</c:f>
              <c:strCache>
                <c:ptCount val="1"/>
                <c:pt idx="0">
                  <c:v>Mars - Juni 2020</c:v>
                </c:pt>
              </c:strCache>
            </c:strRef>
          </c:tx>
          <c:spPr>
            <a:solidFill>
              <a:schemeClr val="accent1"/>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Other'!$C$23:$C$27</c:f>
              <c:numCache>
                <c:formatCode>#,##0</c:formatCode>
                <c:ptCount val="5"/>
                <c:pt idx="0">
                  <c:v>623.75</c:v>
                </c:pt>
                <c:pt idx="1">
                  <c:v>496.5</c:v>
                </c:pt>
                <c:pt idx="2">
                  <c:v>547</c:v>
                </c:pt>
                <c:pt idx="3">
                  <c:v>897</c:v>
                </c:pt>
                <c:pt idx="4">
                  <c:v>86.5</c:v>
                </c:pt>
              </c:numCache>
            </c:numRef>
          </c:val>
          <c:extLst>
            <c:ext xmlns:c16="http://schemas.microsoft.com/office/drawing/2014/chart" uri="{C3380CC4-5D6E-409C-BE32-E72D297353CC}">
              <c16:uniqueId val="{00000000-6302-425E-A5C1-D0DCF15ED168}"/>
            </c:ext>
          </c:extLst>
        </c:ser>
        <c:ser>
          <c:idx val="1"/>
          <c:order val="1"/>
          <c:tx>
            <c:strRef>
              <c:f>'Övriga - Other'!$D$21</c:f>
              <c:strCache>
                <c:ptCount val="1"/>
                <c:pt idx="0">
                  <c:v>Juli - Dec 2020</c:v>
                </c:pt>
              </c:strCache>
            </c:strRef>
          </c:tx>
          <c:spPr>
            <a:solidFill>
              <a:schemeClr val="accent2"/>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Other'!$D$23:$D$27</c:f>
              <c:numCache>
                <c:formatCode>#,##0</c:formatCode>
                <c:ptCount val="5"/>
                <c:pt idx="0">
                  <c:v>214</c:v>
                </c:pt>
                <c:pt idx="1">
                  <c:v>117.16666666666667</c:v>
                </c:pt>
                <c:pt idx="2">
                  <c:v>51.5</c:v>
                </c:pt>
                <c:pt idx="3">
                  <c:v>119.16666666666667</c:v>
                </c:pt>
                <c:pt idx="4">
                  <c:v>33</c:v>
                </c:pt>
              </c:numCache>
            </c:numRef>
          </c:val>
          <c:extLst>
            <c:ext xmlns:c16="http://schemas.microsoft.com/office/drawing/2014/chart" uri="{C3380CC4-5D6E-409C-BE32-E72D297353CC}">
              <c16:uniqueId val="{00000001-6302-425E-A5C1-D0DCF15ED168}"/>
            </c:ext>
          </c:extLst>
        </c:ser>
        <c:ser>
          <c:idx val="2"/>
          <c:order val="2"/>
          <c:tx>
            <c:strRef>
              <c:f>'Övriga - Other'!$E$21</c:f>
              <c:strCache>
                <c:ptCount val="1"/>
                <c:pt idx="0">
                  <c:v>Jan - Juni 2021</c:v>
                </c:pt>
              </c:strCache>
            </c:strRef>
          </c:tx>
          <c:spPr>
            <a:solidFill>
              <a:schemeClr val="accent3"/>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Other'!$E$23:$E$27</c:f>
              <c:numCache>
                <c:formatCode>#,##0</c:formatCode>
                <c:ptCount val="5"/>
                <c:pt idx="0">
                  <c:v>201.33333333333334</c:v>
                </c:pt>
                <c:pt idx="1">
                  <c:v>18</c:v>
                </c:pt>
                <c:pt idx="2">
                  <c:v>17.666666666666668</c:v>
                </c:pt>
                <c:pt idx="3">
                  <c:v>77.833333333333329</c:v>
                </c:pt>
                <c:pt idx="4">
                  <c:v>85.5</c:v>
                </c:pt>
              </c:numCache>
            </c:numRef>
          </c:val>
          <c:extLst>
            <c:ext xmlns:c16="http://schemas.microsoft.com/office/drawing/2014/chart" uri="{C3380CC4-5D6E-409C-BE32-E72D297353CC}">
              <c16:uniqueId val="{00000002-6302-425E-A5C1-D0DCF15ED168}"/>
            </c:ext>
          </c:extLst>
        </c:ser>
        <c:ser>
          <c:idx val="3"/>
          <c:order val="3"/>
          <c:tx>
            <c:strRef>
              <c:f>'Övriga - Other'!$F$21</c:f>
              <c:strCache>
                <c:ptCount val="1"/>
                <c:pt idx="0">
                  <c:v>Juli - Dec 2021</c:v>
                </c:pt>
              </c:strCache>
            </c:strRef>
          </c:tx>
          <c:spPr>
            <a:solidFill>
              <a:schemeClr val="accent4"/>
            </a:solidFill>
            <a:ln>
              <a:noFill/>
            </a:ln>
            <a:effectLst/>
          </c:spPr>
          <c:invertIfNegative val="0"/>
          <c:cat>
            <c:strRef>
              <c:f>'Övriga - Other'!$A$23:$A$27</c:f>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f>'Övriga - Other'!$F$23:$F$27</c:f>
              <c:numCache>
                <c:formatCode>#,##0</c:formatCode>
                <c:ptCount val="5"/>
                <c:pt idx="0">
                  <c:v>217.666666666667</c:v>
                </c:pt>
                <c:pt idx="1">
                  <c:v>4.5</c:v>
                </c:pt>
                <c:pt idx="2">
                  <c:v>2.3333333333333335</c:v>
                </c:pt>
                <c:pt idx="3">
                  <c:v>30.166666666666668</c:v>
                </c:pt>
                <c:pt idx="4">
                  <c:v>9.3333333333333339</c:v>
                </c:pt>
              </c:numCache>
            </c:numRef>
          </c:val>
          <c:extLst>
            <c:ext xmlns:c16="http://schemas.microsoft.com/office/drawing/2014/chart" uri="{C3380CC4-5D6E-409C-BE32-E72D297353CC}">
              <c16:uniqueId val="{00000003-6302-425E-A5C1-D0DCF15ED168}"/>
            </c:ext>
          </c:extLst>
        </c:ser>
        <c:dLbls>
          <c:showLegendKey val="0"/>
          <c:showVal val="0"/>
          <c:showCatName val="0"/>
          <c:showSerName val="0"/>
          <c:showPercent val="0"/>
          <c:showBubbleSize val="0"/>
        </c:dLbls>
        <c:gapWidth val="219"/>
        <c:overlap val="-27"/>
        <c:axId val="477472592"/>
        <c:axId val="474923440"/>
        <c:extLst>
          <c:ext xmlns:c15="http://schemas.microsoft.com/office/drawing/2012/chart" uri="{02D57815-91ED-43cb-92C2-25804820EDAC}">
            <c15:filteredBarSeries>
              <c15:ser>
                <c:idx val="4"/>
                <c:order val="4"/>
                <c:tx>
                  <c:strRef>
                    <c:extLst>
                      <c:ext uri="{02D57815-91ED-43cb-92C2-25804820EDAC}">
                        <c15:formulaRef>
                          <c15:sqref>'Övriga - Other'!$G$33</c15:sqref>
                        </c15:formulaRef>
                      </c:ext>
                    </c:extLst>
                    <c:strCache>
                      <c:ptCount val="1"/>
                    </c:strCache>
                  </c:strRef>
                </c:tx>
                <c:spPr>
                  <a:solidFill>
                    <a:schemeClr val="accent5"/>
                  </a:solidFill>
                  <a:ln>
                    <a:noFill/>
                  </a:ln>
                  <a:effectLst/>
                </c:spPr>
                <c:invertIfNegative val="0"/>
                <c:cat>
                  <c:strRef>
                    <c:extLst>
                      <c:ext uri="{02D57815-91ED-43cb-92C2-25804820EDAC}">
                        <c15:formulaRef>
                          <c15:sqref>'Övriga - Other'!$A$23:$A$27</c15:sqref>
                        </c15:formulaRef>
                      </c:ext>
                    </c:extLst>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extLst>
                      <c:ext uri="{02D57815-91ED-43cb-92C2-25804820EDAC}">
                        <c15:formulaRef>
                          <c15:sqref>'Övriga - Other'!$G$23:$G$27</c15:sqref>
                        </c15:formulaRef>
                      </c:ext>
                    </c:extLst>
                    <c:numCache>
                      <c:formatCode>General</c:formatCode>
                      <c:ptCount val="5"/>
                    </c:numCache>
                  </c:numRef>
                </c:val>
                <c:extLst>
                  <c:ext xmlns:c16="http://schemas.microsoft.com/office/drawing/2014/chart" uri="{C3380CC4-5D6E-409C-BE32-E72D297353CC}">
                    <c16:uniqueId val="{00000000-E89F-479C-B61D-18D947646F2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'Övriga - Other'!$H$33</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'Övriga - Other'!$A$23:$A$27</c15:sqref>
                        </c15:formulaRef>
                      </c:ext>
                    </c:extLst>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extLst xmlns:c15="http://schemas.microsoft.com/office/drawing/2012/chart">
                      <c:ext xmlns:c15="http://schemas.microsoft.com/office/drawing/2012/chart" uri="{02D57815-91ED-43cb-92C2-25804820EDAC}">
                        <c15:formulaRef>
                          <c15:sqref>'Övriga - Other'!$H$23:$H$27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0-105F-4084-8241-926B14A3A24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'Övriga - Other'!$I$33</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'Övriga - Other'!$A$23:$A$27</c15:sqref>
                        </c15:formulaRef>
                      </c:ext>
                    </c:extLst>
                    <c:strCache>
                      <c:ptCount val="5"/>
                      <c:pt idx="0">
                        <c:v>Landtransport (SNI 49)</c:v>
                      </c:pt>
                      <c:pt idx="1">
                        <c:v>Sjötransport (SNI 50) </c:v>
                      </c:pt>
                      <c:pt idx="2">
                        <c:v>Lufttransport  (SNI 51)</c:v>
                      </c:pt>
                      <c:pt idx="3">
                        <c:v>Magasinering och stödtjänster (SNI 52)</c:v>
                      </c:pt>
                      <c:pt idx="4">
                        <c:v>Post- och kurirverksamhet (SNI 53)</c:v>
                      </c:pt>
                    </c:strCache>
                  </c:strRef>
                </c:cat>
                <c:val>
                  <c:numRef>
                    <c:extLst xmlns:c15="http://schemas.microsoft.com/office/drawing/2012/chart">
                      <c:ext xmlns:c15="http://schemas.microsoft.com/office/drawing/2012/chart" uri="{02D57815-91ED-43cb-92C2-25804820EDAC}">
                        <c15:formulaRef>
                          <c15:sqref>'Övriga - Other'!$I$23:$I$27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105F-4084-8241-926B14A3A241}"/>
                  </c:ext>
                </c:extLst>
              </c15:ser>
            </c15:filteredBarSeries>
          </c:ext>
        </c:extLst>
      </c:barChart>
      <c:catAx>
        <c:axId val="47747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4923440"/>
        <c:crosses val="autoZero"/>
        <c:auto val="1"/>
        <c:lblAlgn val="ctr"/>
        <c:lblOffset val="100"/>
        <c:noMultiLvlLbl val="0"/>
      </c:catAx>
      <c:valAx>
        <c:axId val="474923440"/>
        <c:scaling>
          <c:orientation val="minMax"/>
          <c:max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r>
                  <a:rPr lang="en-US"/>
                  <a:t>Antal varsel, per månad</a:t>
                </a:r>
              </a:p>
            </c:rich>
          </c:tx>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crossAx val="47747259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Omsättning / </a:t>
            </a:r>
            <a:r>
              <a:rPr lang="sv-SE" b="1" i="1"/>
              <a:t>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5.4291240437705522E-2"/>
          <c:y val="0.13081685784793795"/>
          <c:w val="0.75033928597735167"/>
          <c:h val="0.84618145678877377"/>
        </c:manualLayout>
      </c:layout>
      <c:lineChart>
        <c:grouping val="standard"/>
        <c:varyColors val="0"/>
        <c:ser>
          <c:idx val="4"/>
          <c:order val="0"/>
          <c:tx>
            <c:strRef>
              <c:f>'Övriga - Other'!$A$11</c:f>
              <c:strCache>
                <c:ptCount val="1"/>
                <c:pt idx="0">
                  <c:v>Post- och kurirverksamhet (SNI 53)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'Övriga - Other'!$D$4:$X$5</c:f>
              <c:multiLvlStrCache>
                <c:ptCount val="21"/>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lvl>
              </c:multiLvlStrCache>
            </c:multiLvlStrRef>
          </c:cat>
          <c:val>
            <c:numRef>
              <c:f>'Övriga - Other'!$D$11:$X$11</c:f>
              <c:numCache>
                <c:formatCode>0.0</c:formatCode>
                <c:ptCount val="21"/>
                <c:pt idx="0">
                  <c:v>-2.753303964757714</c:v>
                </c:pt>
                <c:pt idx="1">
                  <c:v>-2.4539877300613466</c:v>
                </c:pt>
                <c:pt idx="2">
                  <c:v>2.3836549375709559</c:v>
                </c:pt>
                <c:pt idx="3">
                  <c:v>-2.0247469066366874</c:v>
                </c:pt>
                <c:pt idx="4">
                  <c:v>0</c:v>
                </c:pt>
                <c:pt idx="5">
                  <c:v>4.0137614678898981</c:v>
                </c:pt>
                <c:pt idx="6">
                  <c:v>8.62308762169679</c:v>
                </c:pt>
                <c:pt idx="7">
                  <c:v>3.9260969976905313</c:v>
                </c:pt>
                <c:pt idx="8">
                  <c:v>6.8539325842696508</c:v>
                </c:pt>
                <c:pt idx="9">
                  <c:v>8.7912087912087813</c:v>
                </c:pt>
                <c:pt idx="10">
                  <c:v>0.42060988433227919</c:v>
                </c:pt>
                <c:pt idx="11">
                  <c:v>12.427745664739899</c:v>
                </c:pt>
                <c:pt idx="12">
                  <c:v>9.0600226500566308</c:v>
                </c:pt>
                <c:pt idx="13">
                  <c:v>12.201257861635217</c:v>
                </c:pt>
                <c:pt idx="14">
                  <c:v>15.777525539160052</c:v>
                </c:pt>
                <c:pt idx="15">
                  <c:v>22.834645669291341</c:v>
                </c:pt>
                <c:pt idx="16">
                  <c:v>18.78515185601799</c:v>
                </c:pt>
                <c:pt idx="17">
                  <c:v>24.770642201834846</c:v>
                </c:pt>
                <c:pt idx="18">
                  <c:v>28.789986091794152</c:v>
                </c:pt>
                <c:pt idx="19">
                  <c:v>23.210161662817576</c:v>
                </c:pt>
                <c:pt idx="20">
                  <c:v>23.033707865168541</c:v>
                </c:pt>
              </c:numCache>
            </c:numRef>
          </c:val>
          <c:smooth val="0"/>
          <c:extLst>
            <c:ext xmlns:c16="http://schemas.microsoft.com/office/drawing/2014/chart" uri="{C3380CC4-5D6E-409C-BE32-E72D297353CC}">
              <c16:uniqueId val="{00000004-149E-426B-8245-E3A5844DE73C}"/>
            </c:ext>
          </c:extLst>
        </c:ser>
        <c:ser>
          <c:idx val="0"/>
          <c:order val="1"/>
          <c:tx>
            <c:strRef>
              <c:f>'Övriga - Other'!$A$7</c:f>
              <c:strCache>
                <c:ptCount val="1"/>
                <c:pt idx="0">
                  <c:v>Landtransport (SNI 49)</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multiLvlStrRef>
              <c:f>'Övriga - Other'!$D$4:$X$5</c:f>
              <c:multiLvlStrCache>
                <c:ptCount val="21"/>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lvl>
              </c:multiLvlStrCache>
            </c:multiLvlStrRef>
          </c:cat>
          <c:val>
            <c:numRef>
              <c:f>'Övriga - Other'!$D$7:$X$7</c:f>
              <c:numCache>
                <c:formatCode>0.0</c:formatCode>
                <c:ptCount val="21"/>
                <c:pt idx="0">
                  <c:v>-0.82730093071354815</c:v>
                </c:pt>
                <c:pt idx="1">
                  <c:v>-1.1055276381909507</c:v>
                </c:pt>
                <c:pt idx="2">
                  <c:v>-7.4930619796484743</c:v>
                </c:pt>
                <c:pt idx="3">
                  <c:v>-12.534818941504177</c:v>
                </c:pt>
                <c:pt idx="4">
                  <c:v>-15.625</c:v>
                </c:pt>
                <c:pt idx="5">
                  <c:v>-13.899253731343286</c:v>
                </c:pt>
                <c:pt idx="6">
                  <c:v>-15.086206896551724</c:v>
                </c:pt>
                <c:pt idx="7">
                  <c:v>-10.304219823356231</c:v>
                </c:pt>
                <c:pt idx="8">
                  <c:v>-9.4063926940639249</c:v>
                </c:pt>
                <c:pt idx="9">
                  <c:v>-9.9044309296264075</c:v>
                </c:pt>
                <c:pt idx="10">
                  <c:v>-11.599297012302291</c:v>
                </c:pt>
                <c:pt idx="11">
                  <c:v>-8.2483781278962063</c:v>
                </c:pt>
                <c:pt idx="12">
                  <c:v>-9.697601668404598</c:v>
                </c:pt>
                <c:pt idx="13">
                  <c:v>-9.7560975609756184</c:v>
                </c:pt>
                <c:pt idx="14">
                  <c:v>-7.4005550416281203</c:v>
                </c:pt>
                <c:pt idx="15">
                  <c:v>-9.1922005571030692</c:v>
                </c:pt>
                <c:pt idx="16">
                  <c:v>-5.7904411764705843</c:v>
                </c:pt>
                <c:pt idx="17">
                  <c:v>-1.2126865671641784</c:v>
                </c:pt>
                <c:pt idx="18">
                  <c:v>-4.4181034482758559</c:v>
                </c:pt>
                <c:pt idx="19">
                  <c:v>-6.2806673209028556</c:v>
                </c:pt>
                <c:pt idx="20">
                  <c:v>-2.4657534246575352</c:v>
                </c:pt>
              </c:numCache>
            </c:numRef>
          </c:val>
          <c:smooth val="0"/>
          <c:extLst>
            <c:ext xmlns:c16="http://schemas.microsoft.com/office/drawing/2014/chart" uri="{C3380CC4-5D6E-409C-BE32-E72D297353CC}">
              <c16:uniqueId val="{00000000-149E-426B-8245-E3A5844DE73C}"/>
            </c:ext>
          </c:extLst>
        </c:ser>
        <c:ser>
          <c:idx val="3"/>
          <c:order val="2"/>
          <c:tx>
            <c:strRef>
              <c:f>'Övriga - Other'!$A$10</c:f>
              <c:strCache>
                <c:ptCount val="1"/>
                <c:pt idx="0">
                  <c:v>Magasinering och stödtjänster (SNI 52)</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'Övriga - Other'!$D$4:$X$5</c:f>
              <c:multiLvlStrCache>
                <c:ptCount val="21"/>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lvl>
              </c:multiLvlStrCache>
            </c:multiLvlStrRef>
          </c:cat>
          <c:val>
            <c:numRef>
              <c:f>'Övriga - Other'!$D$10:$X$10</c:f>
              <c:numCache>
                <c:formatCode>0.0</c:formatCode>
                <c:ptCount val="21"/>
                <c:pt idx="0">
                  <c:v>-5.1307847082495028</c:v>
                </c:pt>
                <c:pt idx="1">
                  <c:v>-4.1709053916581862</c:v>
                </c:pt>
                <c:pt idx="2">
                  <c:v>-13.111726685133895</c:v>
                </c:pt>
                <c:pt idx="3">
                  <c:v>-30.291627469426153</c:v>
                </c:pt>
                <c:pt idx="4">
                  <c:v>-30.219780219780223</c:v>
                </c:pt>
                <c:pt idx="5">
                  <c:v>-25.234521575984981</c:v>
                </c:pt>
                <c:pt idx="6">
                  <c:v>-25.734549138804464</c:v>
                </c:pt>
                <c:pt idx="7">
                  <c:v>-21.946564885496191</c:v>
                </c:pt>
                <c:pt idx="8">
                  <c:v>-20.05676442762536</c:v>
                </c:pt>
                <c:pt idx="9">
                  <c:v>-17.717996289424853</c:v>
                </c:pt>
                <c:pt idx="10">
                  <c:v>-16.812439261418866</c:v>
                </c:pt>
                <c:pt idx="11">
                  <c:v>-15.453639082751746</c:v>
                </c:pt>
                <c:pt idx="12">
                  <c:v>-21.314952279957577</c:v>
                </c:pt>
                <c:pt idx="13">
                  <c:v>-18.683651804670919</c:v>
                </c:pt>
                <c:pt idx="14">
                  <c:v>-17.082179132040633</c:v>
                </c:pt>
                <c:pt idx="15">
                  <c:v>-23.612417685794917</c:v>
                </c:pt>
                <c:pt idx="16">
                  <c:v>-20.146520146520142</c:v>
                </c:pt>
                <c:pt idx="17">
                  <c:v>-16.697936210131324</c:v>
                </c:pt>
                <c:pt idx="18">
                  <c:v>-19.554204660587637</c:v>
                </c:pt>
                <c:pt idx="19">
                  <c:v>-19.274809160305352</c:v>
                </c:pt>
                <c:pt idx="20">
                  <c:v>-11.069063386944189</c:v>
                </c:pt>
              </c:numCache>
            </c:numRef>
          </c:val>
          <c:smooth val="0"/>
          <c:extLst>
            <c:ext xmlns:c16="http://schemas.microsoft.com/office/drawing/2014/chart" uri="{C3380CC4-5D6E-409C-BE32-E72D297353CC}">
              <c16:uniqueId val="{00000003-149E-426B-8245-E3A5844DE73C}"/>
            </c:ext>
          </c:extLst>
        </c:ser>
        <c:ser>
          <c:idx val="1"/>
          <c:order val="3"/>
          <c:tx>
            <c:strRef>
              <c:f>'Övriga - Other'!$A$8</c:f>
              <c:strCache>
                <c:ptCount val="1"/>
                <c:pt idx="0">
                  <c:v>Sjötransport (SNI 50)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'Övriga - Other'!$D$4:$X$5</c:f>
              <c:multiLvlStrCache>
                <c:ptCount val="21"/>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lvl>
              </c:multiLvlStrCache>
            </c:multiLvlStrRef>
          </c:cat>
          <c:val>
            <c:numRef>
              <c:f>'Övriga - Other'!$D$8:$X$8</c:f>
              <c:numCache>
                <c:formatCode>0.0</c:formatCode>
                <c:ptCount val="21"/>
                <c:pt idx="0">
                  <c:v>-18.458197611292071</c:v>
                </c:pt>
                <c:pt idx="1">
                  <c:v>-19.108910891089103</c:v>
                </c:pt>
                <c:pt idx="2">
                  <c:v>-24.743150684931503</c:v>
                </c:pt>
                <c:pt idx="3">
                  <c:v>-21.821821821821828</c:v>
                </c:pt>
                <c:pt idx="4">
                  <c:v>-26.775431861804222</c:v>
                </c:pt>
                <c:pt idx="5">
                  <c:v>-34.583714547118028</c:v>
                </c:pt>
                <c:pt idx="6">
                  <c:v>-29.3322734499205</c:v>
                </c:pt>
                <c:pt idx="7">
                  <c:v>-30.811303555150403</c:v>
                </c:pt>
                <c:pt idx="8">
                  <c:v>-25.618199802176058</c:v>
                </c:pt>
                <c:pt idx="9">
                  <c:v>-28.1563126252505</c:v>
                </c:pt>
                <c:pt idx="10">
                  <c:v>-24.137931034482762</c:v>
                </c:pt>
                <c:pt idx="11">
                  <c:v>-18.491735537190081</c:v>
                </c:pt>
                <c:pt idx="12">
                  <c:v>-13.848202396804254</c:v>
                </c:pt>
                <c:pt idx="13">
                  <c:v>-15.177478580171366</c:v>
                </c:pt>
                <c:pt idx="14">
                  <c:v>-30.222602739726025</c:v>
                </c:pt>
                <c:pt idx="15">
                  <c:v>-31.831831831831835</c:v>
                </c:pt>
                <c:pt idx="16">
                  <c:v>-36.468330134357011</c:v>
                </c:pt>
                <c:pt idx="17">
                  <c:v>-27.081427264409875</c:v>
                </c:pt>
                <c:pt idx="18">
                  <c:v>-37.837837837837832</c:v>
                </c:pt>
                <c:pt idx="19">
                  <c:v>-31.540565177757529</c:v>
                </c:pt>
                <c:pt idx="20">
                  <c:v>-31.454005934718097</c:v>
                </c:pt>
              </c:numCache>
            </c:numRef>
          </c:val>
          <c:smooth val="0"/>
          <c:extLst>
            <c:ext xmlns:c16="http://schemas.microsoft.com/office/drawing/2014/chart" uri="{C3380CC4-5D6E-409C-BE32-E72D297353CC}">
              <c16:uniqueId val="{00000001-149E-426B-8245-E3A5844DE73C}"/>
            </c:ext>
          </c:extLst>
        </c:ser>
        <c:ser>
          <c:idx val="2"/>
          <c:order val="4"/>
          <c:tx>
            <c:strRef>
              <c:f>'Övriga - Other'!$A$9</c:f>
              <c:strCache>
                <c:ptCount val="1"/>
                <c:pt idx="0">
                  <c:v>Lufttransport (SNI 51)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'Övriga - Other'!$D$4:$X$5</c:f>
              <c:multiLvlStrCache>
                <c:ptCount val="21"/>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lvl>
              </c:multiLvlStrCache>
            </c:multiLvlStrRef>
          </c:cat>
          <c:val>
            <c:numRef>
              <c:f>'Övriga - Other'!$D$9:$X$9</c:f>
              <c:numCache>
                <c:formatCode>0.0</c:formatCode>
                <c:ptCount val="21"/>
                <c:pt idx="0">
                  <c:v>-0.11061946902656272</c:v>
                </c:pt>
                <c:pt idx="1">
                  <c:v>1.6184971098265999</c:v>
                </c:pt>
                <c:pt idx="2">
                  <c:v>-52.682926829268297</c:v>
                </c:pt>
                <c:pt idx="3">
                  <c:v>-89.523809523809533</c:v>
                </c:pt>
                <c:pt idx="4">
                  <c:v>-90.253807106598984</c:v>
                </c:pt>
                <c:pt idx="5">
                  <c:v>-88.069216757741358</c:v>
                </c:pt>
                <c:pt idx="6">
                  <c:v>-75.743048897411313</c:v>
                </c:pt>
                <c:pt idx="7">
                  <c:v>-76.893939393939391</c:v>
                </c:pt>
                <c:pt idx="8">
                  <c:v>-79.796107506950875</c:v>
                </c:pt>
                <c:pt idx="9">
                  <c:v>-74.855491329479776</c:v>
                </c:pt>
                <c:pt idx="10">
                  <c:v>-79.78142076502732</c:v>
                </c:pt>
                <c:pt idx="11">
                  <c:v>-69.294117647058812</c:v>
                </c:pt>
                <c:pt idx="12">
                  <c:v>-83.167220376522693</c:v>
                </c:pt>
                <c:pt idx="13">
                  <c:v>-82.025028441410697</c:v>
                </c:pt>
                <c:pt idx="14">
                  <c:v>-81.658536585365866</c:v>
                </c:pt>
                <c:pt idx="15">
                  <c:v>-79.047619047619051</c:v>
                </c:pt>
                <c:pt idx="16">
                  <c:v>-79.390862944162436</c:v>
                </c:pt>
                <c:pt idx="17">
                  <c:v>-71.766848816029153</c:v>
                </c:pt>
                <c:pt idx="18">
                  <c:v>-60.882070949185049</c:v>
                </c:pt>
                <c:pt idx="19">
                  <c:v>-60.984848484848484</c:v>
                </c:pt>
                <c:pt idx="20">
                  <c:v>-56.441149212233555</c:v>
                </c:pt>
              </c:numCache>
            </c:numRef>
          </c:val>
          <c:smooth val="0"/>
          <c:extLst>
            <c:ext xmlns:c16="http://schemas.microsoft.com/office/drawing/2014/chart" uri="{C3380CC4-5D6E-409C-BE32-E72D297353CC}">
              <c16:uniqueId val="{00000002-149E-426B-8245-E3A5844DE73C}"/>
            </c:ext>
          </c:extLst>
        </c:ser>
        <c:dLbls>
          <c:showLegendKey val="0"/>
          <c:showVal val="0"/>
          <c:showCatName val="0"/>
          <c:showSerName val="0"/>
          <c:showPercent val="0"/>
          <c:showBubbleSize val="0"/>
        </c:dLbls>
        <c:marker val="1"/>
        <c:smooth val="0"/>
        <c:axId val="468258944"/>
        <c:axId val="369685088"/>
      </c:lineChart>
      <c:catAx>
        <c:axId val="4682589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369685088"/>
        <c:crosses val="autoZero"/>
        <c:auto val="1"/>
        <c:lblAlgn val="ctr"/>
        <c:lblOffset val="100"/>
        <c:noMultiLvlLbl val="0"/>
      </c:catAx>
      <c:valAx>
        <c:axId val="36968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468258944"/>
        <c:crosses val="autoZero"/>
        <c:crossBetween val="between"/>
      </c:valAx>
      <c:spPr>
        <a:noFill/>
        <a:ln>
          <a:noFill/>
        </a:ln>
        <a:effectLst/>
      </c:spPr>
    </c:plotArea>
    <c:legend>
      <c:legendPos val="r"/>
      <c:layout>
        <c:manualLayout>
          <c:xMode val="edge"/>
          <c:yMode val="edge"/>
          <c:x val="0.81555563703986733"/>
          <c:y val="0.26721487624533463"/>
          <c:w val="0.17625052999152549"/>
          <c:h val="0.4281400675857680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Vägtrafik på statligt vägnät / </a:t>
            </a:r>
            <a:r>
              <a:rPr lang="sv-SE" b="1" i="1"/>
              <a:t>Road traffic on national roads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'Väg månad - Road month'!$J$5</c:f>
              <c:strCache>
                <c:ptCount val="1"/>
                <c:pt idx="0">
                  <c:v>Lätt trafik</c:v>
                </c:pt>
              </c:strCache>
            </c:strRef>
          </c:tx>
          <c:spPr>
            <a:solidFill>
              <a:srgbClr val="00B0F0"/>
            </a:solidFill>
            <a:ln>
              <a:solidFill>
                <a:srgbClr val="00B0F0"/>
              </a:solidFill>
            </a:ln>
            <a:effectLst/>
          </c:spPr>
          <c:invertIfNegative val="0"/>
          <c:cat>
            <c:multiLvlStrRef>
              <c:f>'Väg månad - Road month'!$H$7:$I$30</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'Väg månad - Road month'!$J$7:$J$30</c:f>
              <c:numCache>
                <c:formatCode>0.0</c:formatCode>
                <c:ptCount val="24"/>
                <c:pt idx="0">
                  <c:v>2.7020426068165699</c:v>
                </c:pt>
                <c:pt idx="1">
                  <c:v>2.5784488115465001</c:v>
                </c:pt>
                <c:pt idx="2">
                  <c:v>-12.446944032366901</c:v>
                </c:pt>
                <c:pt idx="3">
                  <c:v>-24.216553695142601</c:v>
                </c:pt>
                <c:pt idx="4">
                  <c:v>-18.188775144406701</c:v>
                </c:pt>
                <c:pt idx="5">
                  <c:v>-11.5176101836788</c:v>
                </c:pt>
                <c:pt idx="6">
                  <c:v>-8.1183646344519502</c:v>
                </c:pt>
                <c:pt idx="7">
                  <c:v>-4.9861900411155604</c:v>
                </c:pt>
                <c:pt idx="8">
                  <c:v>-1.89100983314091</c:v>
                </c:pt>
                <c:pt idx="9">
                  <c:v>-4.2708129787803397</c:v>
                </c:pt>
                <c:pt idx="10">
                  <c:v>-15.804876625833</c:v>
                </c:pt>
                <c:pt idx="11">
                  <c:v>-15.576490667871701</c:v>
                </c:pt>
                <c:pt idx="12">
                  <c:v>-18.172137712459801</c:v>
                </c:pt>
                <c:pt idx="13">
                  <c:v>-14.4978863824338</c:v>
                </c:pt>
                <c:pt idx="14">
                  <c:v>-12.148239448125098</c:v>
                </c:pt>
                <c:pt idx="15">
                  <c:v>-12.239605163807754</c:v>
                </c:pt>
                <c:pt idx="16">
                  <c:v>-10.10839088294343</c:v>
                </c:pt>
                <c:pt idx="17">
                  <c:v>-4.0079593354678593</c:v>
                </c:pt>
                <c:pt idx="18">
                  <c:v>1.7678849565546217</c:v>
                </c:pt>
                <c:pt idx="19">
                  <c:v>-0.72132408152183469</c:v>
                </c:pt>
                <c:pt idx="20">
                  <c:v>0.99916612962003271</c:v>
                </c:pt>
                <c:pt idx="21">
                  <c:v>2.667228111523845</c:v>
                </c:pt>
                <c:pt idx="22">
                  <c:v>5.4054929455422229</c:v>
                </c:pt>
                <c:pt idx="23">
                  <c:v>-1.9595260370821266</c:v>
                </c:pt>
              </c:numCache>
            </c:numRef>
          </c:val>
          <c:extLst>
            <c:ext xmlns:c16="http://schemas.microsoft.com/office/drawing/2014/chart" uri="{C3380CC4-5D6E-409C-BE32-E72D297353CC}">
              <c16:uniqueId val="{00000000-046E-4327-B51C-B18A44F6DFA1}"/>
            </c:ext>
          </c:extLst>
        </c:ser>
        <c:ser>
          <c:idx val="1"/>
          <c:order val="1"/>
          <c:tx>
            <c:strRef>
              <c:f>'Väg månad - Road month'!$K$5</c:f>
              <c:strCache>
                <c:ptCount val="1"/>
                <c:pt idx="0">
                  <c:v>Tung trafik</c:v>
                </c:pt>
              </c:strCache>
            </c:strRef>
          </c:tx>
          <c:spPr>
            <a:solidFill>
              <a:schemeClr val="bg1">
                <a:lumMod val="50000"/>
              </a:schemeClr>
            </a:solidFill>
            <a:ln>
              <a:solidFill>
                <a:schemeClr val="tx1">
                  <a:lumMod val="95000"/>
                  <a:lumOff val="5000"/>
                </a:schemeClr>
              </a:solidFill>
            </a:ln>
            <a:effectLst/>
          </c:spPr>
          <c:invertIfNegative val="0"/>
          <c:cat>
            <c:multiLvlStrRef>
              <c:f>'Väg månad - Road month'!$H$7:$I$30</c:f>
              <c:multiLvlStrCache>
                <c:ptCount val="24"/>
                <c:lvl>
                  <c:pt idx="0">
                    <c:v>Jan </c:v>
                  </c:pt>
                  <c:pt idx="1">
                    <c:v>Feb </c:v>
                  </c:pt>
                  <c:pt idx="2">
                    <c:v>Mar  </c:v>
                  </c:pt>
                  <c:pt idx="3">
                    <c:v>Apr </c:v>
                  </c:pt>
                  <c:pt idx="4">
                    <c:v>Maj</c:v>
                  </c:pt>
                  <c:pt idx="5">
                    <c:v>Jun </c:v>
                  </c:pt>
                  <c:pt idx="6">
                    <c:v>Jul </c:v>
                  </c:pt>
                  <c:pt idx="7">
                    <c:v>Aug </c:v>
                  </c:pt>
                  <c:pt idx="8">
                    <c:v>Sep </c:v>
                  </c:pt>
                  <c:pt idx="9">
                    <c:v>Okt </c:v>
                  </c:pt>
                  <c:pt idx="10">
                    <c:v>Nov</c:v>
                  </c:pt>
                  <c:pt idx="11">
                    <c:v>Dec </c:v>
                  </c:pt>
                  <c:pt idx="12">
                    <c:v>Jan </c:v>
                  </c:pt>
                  <c:pt idx="13">
                    <c:v>Feb </c:v>
                  </c:pt>
                  <c:pt idx="14">
                    <c:v>Mar  </c:v>
                  </c:pt>
                  <c:pt idx="15">
                    <c:v>Apr </c:v>
                  </c:pt>
                  <c:pt idx="16">
                    <c:v>Maj</c:v>
                  </c:pt>
                  <c:pt idx="17">
                    <c:v>Jun </c:v>
                  </c:pt>
                  <c:pt idx="18">
                    <c:v>Jul </c:v>
                  </c:pt>
                  <c:pt idx="19">
                    <c:v>Aug </c:v>
                  </c:pt>
                  <c:pt idx="20">
                    <c:v>Sep </c:v>
                  </c:pt>
                  <c:pt idx="21">
                    <c:v>Okt </c:v>
                  </c:pt>
                  <c:pt idx="22">
                    <c:v>Nov</c:v>
                  </c:pt>
                  <c:pt idx="23">
                    <c:v>Dec </c:v>
                  </c:pt>
                </c:lvl>
                <c:lvl>
                  <c:pt idx="0">
                    <c:v>-20</c:v>
                  </c:pt>
                  <c:pt idx="1">
                    <c:v>-20</c:v>
                  </c:pt>
                  <c:pt idx="2">
                    <c:v>-20</c:v>
                  </c:pt>
                  <c:pt idx="3">
                    <c:v>-20</c:v>
                  </c:pt>
                  <c:pt idx="4">
                    <c:v>-20</c:v>
                  </c:pt>
                  <c:pt idx="5">
                    <c:v>-20</c:v>
                  </c:pt>
                  <c:pt idx="6">
                    <c:v>-20</c:v>
                  </c:pt>
                  <c:pt idx="7">
                    <c:v>-20</c:v>
                  </c:pt>
                  <c:pt idx="8">
                    <c:v>-20</c:v>
                  </c:pt>
                  <c:pt idx="9">
                    <c:v>-20</c:v>
                  </c:pt>
                  <c:pt idx="10">
                    <c:v>-20</c:v>
                  </c:pt>
                  <c:pt idx="11">
                    <c:v>-20</c:v>
                  </c:pt>
                  <c:pt idx="12">
                    <c:v>-21</c:v>
                  </c:pt>
                  <c:pt idx="13">
                    <c:v>-21</c:v>
                  </c:pt>
                  <c:pt idx="14">
                    <c:v>-21</c:v>
                  </c:pt>
                  <c:pt idx="15">
                    <c:v>-21</c:v>
                  </c:pt>
                  <c:pt idx="16">
                    <c:v>-21</c:v>
                  </c:pt>
                  <c:pt idx="17">
                    <c:v>-21</c:v>
                  </c:pt>
                  <c:pt idx="18">
                    <c:v>-21</c:v>
                  </c:pt>
                  <c:pt idx="19">
                    <c:v>-21</c:v>
                  </c:pt>
                  <c:pt idx="20">
                    <c:v>-21</c:v>
                  </c:pt>
                  <c:pt idx="21">
                    <c:v>-21</c:v>
                  </c:pt>
                  <c:pt idx="22">
                    <c:v>-21</c:v>
                  </c:pt>
                  <c:pt idx="23">
                    <c:v>-21</c:v>
                  </c:pt>
                </c:lvl>
              </c:multiLvlStrCache>
            </c:multiLvlStrRef>
          </c:cat>
          <c:val>
            <c:numRef>
              <c:f>'Väg månad - Road month'!$K$7:$K$30</c:f>
              <c:numCache>
                <c:formatCode>0.0</c:formatCode>
                <c:ptCount val="24"/>
                <c:pt idx="0">
                  <c:v>0.36933597287389702</c:v>
                </c:pt>
                <c:pt idx="1">
                  <c:v>1.3876126766172401</c:v>
                </c:pt>
                <c:pt idx="2">
                  <c:v>3.2204420710411701</c:v>
                </c:pt>
                <c:pt idx="3">
                  <c:v>-8.0602727471640705</c:v>
                </c:pt>
                <c:pt idx="4">
                  <c:v>-10.0385338566761</c:v>
                </c:pt>
                <c:pt idx="5">
                  <c:v>2.1154044261772999E-2</c:v>
                </c:pt>
                <c:pt idx="6">
                  <c:v>-10.0481550613013</c:v>
                </c:pt>
                <c:pt idx="7">
                  <c:v>-2.5966517410269598</c:v>
                </c:pt>
                <c:pt idx="8">
                  <c:v>4.0786392710720802</c:v>
                </c:pt>
                <c:pt idx="9">
                  <c:v>-1.33097908571898</c:v>
                </c:pt>
                <c:pt idx="10">
                  <c:v>3.28449630126129</c:v>
                </c:pt>
                <c:pt idx="11">
                  <c:v>7.6861669731934903</c:v>
                </c:pt>
                <c:pt idx="12">
                  <c:v>-5.8400691160430904</c:v>
                </c:pt>
                <c:pt idx="13">
                  <c:v>0.26817345887897298</c:v>
                </c:pt>
                <c:pt idx="14">
                  <c:v>11.442095774635641</c:v>
                </c:pt>
                <c:pt idx="15">
                  <c:v>0.82621773831990097</c:v>
                </c:pt>
                <c:pt idx="16">
                  <c:v>0.97642116480161079</c:v>
                </c:pt>
                <c:pt idx="17">
                  <c:v>8.6225004187119758</c:v>
                </c:pt>
                <c:pt idx="18">
                  <c:v>-0.62257565040489959</c:v>
                </c:pt>
                <c:pt idx="19">
                  <c:v>2.349022655234112</c:v>
                </c:pt>
                <c:pt idx="20">
                  <c:v>9.3579442787212308</c:v>
                </c:pt>
                <c:pt idx="21">
                  <c:v>1.1304138240111561</c:v>
                </c:pt>
                <c:pt idx="22">
                  <c:v>12.046307640074239</c:v>
                </c:pt>
                <c:pt idx="23">
                  <c:v>15.118695982141862</c:v>
                </c:pt>
              </c:numCache>
            </c:numRef>
          </c:val>
          <c:extLst>
            <c:ext xmlns:c16="http://schemas.microsoft.com/office/drawing/2014/chart" uri="{C3380CC4-5D6E-409C-BE32-E72D297353CC}">
              <c16:uniqueId val="{00000001-046E-4327-B51C-B18A44F6DFA1}"/>
            </c:ext>
          </c:extLst>
        </c:ser>
        <c:dLbls>
          <c:showLegendKey val="0"/>
          <c:showVal val="0"/>
          <c:showCatName val="0"/>
          <c:showSerName val="0"/>
          <c:showPercent val="0"/>
          <c:showBubbleSize val="0"/>
        </c:dLbls>
        <c:gapWidth val="219"/>
        <c:overlap val="-27"/>
        <c:axId val="1028427343"/>
        <c:axId val="1272155535"/>
      </c:barChart>
      <c:catAx>
        <c:axId val="1028427343"/>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72155535"/>
        <c:crosses val="autoZero"/>
        <c:auto val="1"/>
        <c:lblAlgn val="ctr"/>
        <c:lblOffset val="100"/>
        <c:noMultiLvlLbl val="0"/>
      </c:catAx>
      <c:valAx>
        <c:axId val="1272155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028427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baseline="0">
                <a:effectLst/>
              </a:rPr>
              <a:t>Personbilar / </a:t>
            </a:r>
            <a:r>
              <a:rPr lang="en-US" sz="1400" b="1" i="1" baseline="0">
                <a:effectLst/>
              </a:rPr>
              <a:t>Passenger cars</a:t>
            </a:r>
            <a:endParaRPr lang="sv-SE" sz="1400" i="1">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Congestion'!$A$52</c:f>
              <c:strCache>
                <c:ptCount val="1"/>
                <c:pt idx="0">
                  <c:v>Stockholm</c:v>
                </c:pt>
              </c:strCache>
            </c:strRef>
          </c:tx>
          <c:spPr>
            <a:solidFill>
              <a:schemeClr val="accent1"/>
            </a:solidFill>
            <a:ln>
              <a:no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Congestion'!$D$52:$Y$52</c:f>
              <c:numCache>
                <c:formatCode>0</c:formatCode>
                <c:ptCount val="22"/>
                <c:pt idx="0">
                  <c:v>2.7938197296270895</c:v>
                </c:pt>
                <c:pt idx="1">
                  <c:v>2.7870746972039173</c:v>
                </c:pt>
                <c:pt idx="2">
                  <c:v>-10.59626134742857</c:v>
                </c:pt>
                <c:pt idx="3">
                  <c:v>-13.848163753082844</c:v>
                </c:pt>
                <c:pt idx="4">
                  <c:v>-9.4081722292016945</c:v>
                </c:pt>
                <c:pt idx="5">
                  <c:v>-6.1875223350558617</c:v>
                </c:pt>
                <c:pt idx="6">
                  <c:v>-1.2630659111104614</c:v>
                </c:pt>
                <c:pt idx="7">
                  <c:v>-0.22449310248886523</c:v>
                </c:pt>
                <c:pt idx="8">
                  <c:v>-0.13657575190697546</c:v>
                </c:pt>
                <c:pt idx="9">
                  <c:v>-8.6617349561518111</c:v>
                </c:pt>
                <c:pt idx="10">
                  <c:v>-5.5212734866728619</c:v>
                </c:pt>
                <c:pt idx="11">
                  <c:v>-8.6293201900310095</c:v>
                </c:pt>
                <c:pt idx="12">
                  <c:v>-6.8315665488810406</c:v>
                </c:pt>
                <c:pt idx="13">
                  <c:v>-7.4354446447789657</c:v>
                </c:pt>
                <c:pt idx="14">
                  <c:v>-5.4999749985169322</c:v>
                </c:pt>
                <c:pt idx="15">
                  <c:v>-3.793396825680706</c:v>
                </c:pt>
                <c:pt idx="16">
                  <c:v>-0.97625082061193469</c:v>
                </c:pt>
                <c:pt idx="17">
                  <c:v>-2.5844532262938591</c:v>
                </c:pt>
                <c:pt idx="18">
                  <c:v>-2.3717428597223034</c:v>
                </c:pt>
                <c:pt idx="19">
                  <c:v>-1.8214253238184819</c:v>
                </c:pt>
                <c:pt idx="20">
                  <c:v>-1.8888198335864637</c:v>
                </c:pt>
                <c:pt idx="21">
                  <c:v>-5.4952521120794966</c:v>
                </c:pt>
              </c:numCache>
            </c:numRef>
          </c:val>
          <c:extLst>
            <c:ext xmlns:c16="http://schemas.microsoft.com/office/drawing/2014/chart" uri="{C3380CC4-5D6E-409C-BE32-E72D297353CC}">
              <c16:uniqueId val="{00000000-F33A-4F53-992B-592FE784B3EB}"/>
            </c:ext>
          </c:extLst>
        </c:ser>
        <c:ser>
          <c:idx val="1"/>
          <c:order val="1"/>
          <c:tx>
            <c:strRef>
              <c:f>'Trängsel - Congestion'!$A$58</c:f>
              <c:strCache>
                <c:ptCount val="1"/>
                <c:pt idx="0">
                  <c:v>Göteborg</c:v>
                </c:pt>
              </c:strCache>
            </c:strRef>
          </c:tx>
          <c:spPr>
            <a:solidFill>
              <a:srgbClr val="FFC000"/>
            </a:solidFill>
            <a:ln>
              <a:solidFill>
                <a:srgbClr val="FFC000"/>
              </a:solid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Congestion'!$D$58:$Y$58</c:f>
              <c:numCache>
                <c:formatCode>0</c:formatCode>
                <c:ptCount val="22"/>
                <c:pt idx="0">
                  <c:v>1.6333126790150754</c:v>
                </c:pt>
                <c:pt idx="1">
                  <c:v>2.5201997480752469</c:v>
                </c:pt>
                <c:pt idx="2">
                  <c:v>-10.177473311124652</c:v>
                </c:pt>
                <c:pt idx="3">
                  <c:v>-14.087986252226315</c:v>
                </c:pt>
                <c:pt idx="4">
                  <c:v>-11.111860260158057</c:v>
                </c:pt>
                <c:pt idx="5">
                  <c:v>-4.4728745826418725</c:v>
                </c:pt>
                <c:pt idx="6">
                  <c:v>1.6051563430540483</c:v>
                </c:pt>
                <c:pt idx="7">
                  <c:v>-0.51611932830909479</c:v>
                </c:pt>
                <c:pt idx="8">
                  <c:v>-2.0334504900015649</c:v>
                </c:pt>
                <c:pt idx="9">
                  <c:v>-11.496863684499525</c:v>
                </c:pt>
                <c:pt idx="10">
                  <c:v>-9.7644374823007922</c:v>
                </c:pt>
                <c:pt idx="11">
                  <c:v>-12.146234521046416</c:v>
                </c:pt>
                <c:pt idx="12">
                  <c:v>-13.870993955908851</c:v>
                </c:pt>
                <c:pt idx="13">
                  <c:v>-10.461903112471649</c:v>
                </c:pt>
                <c:pt idx="14">
                  <c:v>-9.7843541587800509</c:v>
                </c:pt>
                <c:pt idx="15">
                  <c:v>-7.8639791563605232</c:v>
                </c:pt>
                <c:pt idx="16">
                  <c:v>-1.3919079190356953</c:v>
                </c:pt>
                <c:pt idx="17">
                  <c:v>1.3356402085093366</c:v>
                </c:pt>
                <c:pt idx="18">
                  <c:v>-0.4678599574457043</c:v>
                </c:pt>
                <c:pt idx="19">
                  <c:v>-1.8070789478803695</c:v>
                </c:pt>
                <c:pt idx="20">
                  <c:v>-2.5199858775182271</c:v>
                </c:pt>
                <c:pt idx="21">
                  <c:v>-8.0994738991526418</c:v>
                </c:pt>
              </c:numCache>
            </c:numRef>
          </c:val>
          <c:extLst>
            <c:ext xmlns:c16="http://schemas.microsoft.com/office/drawing/2014/chart" uri="{C3380CC4-5D6E-409C-BE32-E72D297353CC}">
              <c16:uniqueId val="{00000001-F33A-4F53-992B-592FE784B3EB}"/>
            </c:ext>
          </c:extLst>
        </c:ser>
        <c:dLbls>
          <c:showLegendKey val="0"/>
          <c:showVal val="0"/>
          <c:showCatName val="0"/>
          <c:showSerName val="0"/>
          <c:showPercent val="0"/>
          <c:showBubbleSize val="0"/>
        </c:dLbls>
        <c:gapWidth val="219"/>
        <c:overlap val="-27"/>
        <c:axId val="1262852239"/>
        <c:axId val="1195663183"/>
      </c:barChart>
      <c:catAx>
        <c:axId val="12628522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95663183"/>
        <c:crosses val="autoZero"/>
        <c:auto val="1"/>
        <c:lblAlgn val="ctr"/>
        <c:lblOffset val="100"/>
        <c:noMultiLvlLbl val="0"/>
      </c:catAx>
      <c:valAx>
        <c:axId val="1195663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62852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sz="1400" b="1" i="0" baseline="0">
                <a:effectLst/>
              </a:rPr>
              <a:t>Lätta lastbilar / </a:t>
            </a:r>
            <a:r>
              <a:rPr lang="sv-SE" sz="1400" b="1" i="1" baseline="0">
                <a:effectLst/>
              </a:rPr>
              <a:t>LGVs</a:t>
            </a:r>
            <a:endParaRPr lang="sv-SE" sz="1400" i="1">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Congestion'!$A$50</c:f>
              <c:strCache>
                <c:ptCount val="1"/>
                <c:pt idx="0">
                  <c:v>Stockholm</c:v>
                </c:pt>
              </c:strCache>
            </c:strRef>
          </c:tx>
          <c:spPr>
            <a:solidFill>
              <a:schemeClr val="accent1"/>
            </a:solidFill>
            <a:ln>
              <a:no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Congestion'!$D$50:$Y$50</c:f>
              <c:numCache>
                <c:formatCode>0</c:formatCode>
                <c:ptCount val="22"/>
                <c:pt idx="0">
                  <c:v>6.4808744859973233</c:v>
                </c:pt>
                <c:pt idx="1">
                  <c:v>7.2546850962883935</c:v>
                </c:pt>
                <c:pt idx="2">
                  <c:v>-4.5616349807220402E-2</c:v>
                </c:pt>
                <c:pt idx="3">
                  <c:v>-2.0034471077224669</c:v>
                </c:pt>
                <c:pt idx="4">
                  <c:v>-0.59884156669810507</c:v>
                </c:pt>
                <c:pt idx="5">
                  <c:v>1.12967425636743</c:v>
                </c:pt>
                <c:pt idx="6">
                  <c:v>2.5198349573094969</c:v>
                </c:pt>
                <c:pt idx="7">
                  <c:v>2.1901060088965085</c:v>
                </c:pt>
                <c:pt idx="8">
                  <c:v>1.8031525557714589</c:v>
                </c:pt>
                <c:pt idx="9">
                  <c:v>2.1599057906546149</c:v>
                </c:pt>
                <c:pt idx="10">
                  <c:v>2.8646840599066747</c:v>
                </c:pt>
                <c:pt idx="11">
                  <c:v>-1.3314206330401368</c:v>
                </c:pt>
                <c:pt idx="12">
                  <c:v>-3.7676845479762355</c:v>
                </c:pt>
                <c:pt idx="13">
                  <c:v>2.6576545471468815</c:v>
                </c:pt>
                <c:pt idx="14">
                  <c:v>2.3239037108811145</c:v>
                </c:pt>
                <c:pt idx="15">
                  <c:v>3.159998686551635</c:v>
                </c:pt>
                <c:pt idx="16">
                  <c:v>4.4638162388877856</c:v>
                </c:pt>
                <c:pt idx="17">
                  <c:v>-1.61242202500399</c:v>
                </c:pt>
                <c:pt idx="18">
                  <c:v>3.5745044665589587</c:v>
                </c:pt>
                <c:pt idx="19">
                  <c:v>3.3923645807301561</c:v>
                </c:pt>
                <c:pt idx="20">
                  <c:v>2.7198626435288586</c:v>
                </c:pt>
                <c:pt idx="21">
                  <c:v>-2.5606319667216271</c:v>
                </c:pt>
              </c:numCache>
            </c:numRef>
          </c:val>
          <c:extLst>
            <c:ext xmlns:c16="http://schemas.microsoft.com/office/drawing/2014/chart" uri="{C3380CC4-5D6E-409C-BE32-E72D297353CC}">
              <c16:uniqueId val="{00000000-B554-4920-97A9-60754EB87DF7}"/>
            </c:ext>
          </c:extLst>
        </c:ser>
        <c:ser>
          <c:idx val="1"/>
          <c:order val="1"/>
          <c:tx>
            <c:strRef>
              <c:f>'Trängsel - Congestion'!$A$56</c:f>
              <c:strCache>
                <c:ptCount val="1"/>
                <c:pt idx="0">
                  <c:v>Göteborg</c:v>
                </c:pt>
              </c:strCache>
            </c:strRef>
          </c:tx>
          <c:spPr>
            <a:solidFill>
              <a:srgbClr val="FFC000"/>
            </a:solidFill>
            <a:ln>
              <a:solidFill>
                <a:srgbClr val="FFC000"/>
              </a:solid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Congestion'!$D$56:$Y$56</c:f>
              <c:numCache>
                <c:formatCode>0</c:formatCode>
                <c:ptCount val="22"/>
                <c:pt idx="0">
                  <c:v>5.7171496973769553</c:v>
                </c:pt>
                <c:pt idx="1">
                  <c:v>6.5487524419496124</c:v>
                </c:pt>
                <c:pt idx="2">
                  <c:v>0.98153783743060163</c:v>
                </c:pt>
                <c:pt idx="3">
                  <c:v>1.590934504247743</c:v>
                </c:pt>
                <c:pt idx="4">
                  <c:v>-9.0037262637054916E-2</c:v>
                </c:pt>
                <c:pt idx="5">
                  <c:v>2.9637072162455924</c:v>
                </c:pt>
                <c:pt idx="6">
                  <c:v>4.9303205231596925</c:v>
                </c:pt>
                <c:pt idx="7">
                  <c:v>0.98483536676436945</c:v>
                </c:pt>
                <c:pt idx="8">
                  <c:v>-0.2224992471595133</c:v>
                </c:pt>
                <c:pt idx="9">
                  <c:v>-0.64684345659208331</c:v>
                </c:pt>
                <c:pt idx="10">
                  <c:v>-0.39451157553779259</c:v>
                </c:pt>
                <c:pt idx="11">
                  <c:v>1.0896736132721463</c:v>
                </c:pt>
                <c:pt idx="12">
                  <c:v>-4.271758660237845</c:v>
                </c:pt>
                <c:pt idx="13">
                  <c:v>3.3180169222234435</c:v>
                </c:pt>
                <c:pt idx="14">
                  <c:v>3.0597957263442055</c:v>
                </c:pt>
                <c:pt idx="15">
                  <c:v>3.4925568645364224</c:v>
                </c:pt>
                <c:pt idx="16">
                  <c:v>5.9846137948156519</c:v>
                </c:pt>
                <c:pt idx="17">
                  <c:v>-0.65362513893599816</c:v>
                </c:pt>
                <c:pt idx="18">
                  <c:v>3.762119349993176</c:v>
                </c:pt>
                <c:pt idx="19">
                  <c:v>2.0111705007038294</c:v>
                </c:pt>
                <c:pt idx="20">
                  <c:v>1.4040709077075109</c:v>
                </c:pt>
                <c:pt idx="21">
                  <c:v>-3.3331412182747933</c:v>
                </c:pt>
              </c:numCache>
            </c:numRef>
          </c:val>
          <c:extLst>
            <c:ext xmlns:c16="http://schemas.microsoft.com/office/drawing/2014/chart" uri="{C3380CC4-5D6E-409C-BE32-E72D297353CC}">
              <c16:uniqueId val="{00000001-B554-4920-97A9-60754EB87DF7}"/>
            </c:ext>
          </c:extLst>
        </c:ser>
        <c:dLbls>
          <c:showLegendKey val="0"/>
          <c:showVal val="0"/>
          <c:showCatName val="0"/>
          <c:showSerName val="0"/>
          <c:showPercent val="0"/>
          <c:showBubbleSize val="0"/>
        </c:dLbls>
        <c:gapWidth val="219"/>
        <c:overlap val="-27"/>
        <c:axId val="1262852239"/>
        <c:axId val="1195663183"/>
      </c:barChart>
      <c:catAx>
        <c:axId val="12628522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95663183"/>
        <c:crosses val="autoZero"/>
        <c:auto val="1"/>
        <c:lblAlgn val="ctr"/>
        <c:lblOffset val="100"/>
        <c:noMultiLvlLbl val="0"/>
      </c:catAx>
      <c:valAx>
        <c:axId val="1195663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62852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sz="1400" b="1" i="0" baseline="0">
                <a:effectLst/>
              </a:rPr>
              <a:t>Tunga lastbilar / </a:t>
            </a:r>
            <a:r>
              <a:rPr lang="sv-SE" sz="1400" b="1" i="1" baseline="0">
                <a:effectLst/>
              </a:rPr>
              <a:t>HGVs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Congestion'!$A$51</c:f>
              <c:strCache>
                <c:ptCount val="1"/>
                <c:pt idx="0">
                  <c:v>Stockholm</c:v>
                </c:pt>
              </c:strCache>
            </c:strRef>
          </c:tx>
          <c:spPr>
            <a:solidFill>
              <a:schemeClr val="accent1"/>
            </a:solidFill>
            <a:ln>
              <a:no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Congestion'!$D$51:$Y$51</c:f>
              <c:numCache>
                <c:formatCode>0</c:formatCode>
                <c:ptCount val="22"/>
                <c:pt idx="0">
                  <c:v>7.6283884718738593</c:v>
                </c:pt>
                <c:pt idx="1">
                  <c:v>4.6128830185661496</c:v>
                </c:pt>
                <c:pt idx="2">
                  <c:v>2.20324652095929</c:v>
                </c:pt>
                <c:pt idx="3">
                  <c:v>-3.275785938409459</c:v>
                </c:pt>
                <c:pt idx="4">
                  <c:v>-4.8343820801280302</c:v>
                </c:pt>
                <c:pt idx="5">
                  <c:v>-5.4815460356393615</c:v>
                </c:pt>
                <c:pt idx="6">
                  <c:v>-2.0039065221134633</c:v>
                </c:pt>
                <c:pt idx="7">
                  <c:v>-3.5977204932284845</c:v>
                </c:pt>
                <c:pt idx="8">
                  <c:v>-4.3227152868112633</c:v>
                </c:pt>
                <c:pt idx="9">
                  <c:v>-3.6646655708803988</c:v>
                </c:pt>
                <c:pt idx="10">
                  <c:v>-2.3332696420303667</c:v>
                </c:pt>
                <c:pt idx="11">
                  <c:v>-10.406181783538159</c:v>
                </c:pt>
                <c:pt idx="12">
                  <c:v>-8.4469359154032304</c:v>
                </c:pt>
                <c:pt idx="13">
                  <c:v>2.5229219682005866</c:v>
                </c:pt>
                <c:pt idx="14">
                  <c:v>-1.09700209405168</c:v>
                </c:pt>
                <c:pt idx="15">
                  <c:v>-1.7601893273214486</c:v>
                </c:pt>
                <c:pt idx="16">
                  <c:v>-1.7359341891184377</c:v>
                </c:pt>
                <c:pt idx="17">
                  <c:v>-3.1343996253075601</c:v>
                </c:pt>
                <c:pt idx="18">
                  <c:v>2.520258737577552</c:v>
                </c:pt>
                <c:pt idx="19">
                  <c:v>0.48223577714965327</c:v>
                </c:pt>
                <c:pt idx="20">
                  <c:v>2.1571662794061641</c:v>
                </c:pt>
                <c:pt idx="21">
                  <c:v>-6.0288017671186971</c:v>
                </c:pt>
              </c:numCache>
            </c:numRef>
          </c:val>
          <c:extLst>
            <c:ext xmlns:c16="http://schemas.microsoft.com/office/drawing/2014/chart" uri="{C3380CC4-5D6E-409C-BE32-E72D297353CC}">
              <c16:uniqueId val="{00000000-FB14-446F-B8CD-4C8A13F509D0}"/>
            </c:ext>
          </c:extLst>
        </c:ser>
        <c:ser>
          <c:idx val="1"/>
          <c:order val="1"/>
          <c:tx>
            <c:strRef>
              <c:f>'Trängsel - Congestion'!$A$57</c:f>
              <c:strCache>
                <c:ptCount val="1"/>
                <c:pt idx="0">
                  <c:v>Göteborg</c:v>
                </c:pt>
              </c:strCache>
            </c:strRef>
          </c:tx>
          <c:spPr>
            <a:solidFill>
              <a:srgbClr val="FFC000"/>
            </a:solidFill>
            <a:ln>
              <a:solidFill>
                <a:srgbClr val="FFC000"/>
              </a:solid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Congestion'!$D$57:$Y$57</c:f>
              <c:numCache>
                <c:formatCode>0</c:formatCode>
                <c:ptCount val="22"/>
                <c:pt idx="0">
                  <c:v>5.4215886321627549</c:v>
                </c:pt>
                <c:pt idx="1">
                  <c:v>6.1449145482923129</c:v>
                </c:pt>
                <c:pt idx="2">
                  <c:v>2.8857987185678224</c:v>
                </c:pt>
                <c:pt idx="3">
                  <c:v>-0.24598840521748988</c:v>
                </c:pt>
                <c:pt idx="4">
                  <c:v>-1.4126890721217422</c:v>
                </c:pt>
                <c:pt idx="5">
                  <c:v>1.5938136691979743</c:v>
                </c:pt>
                <c:pt idx="6">
                  <c:v>7.2334964519221279</c:v>
                </c:pt>
                <c:pt idx="7">
                  <c:v>2.8688634183678507</c:v>
                </c:pt>
                <c:pt idx="8">
                  <c:v>-1.1946709621113438E-2</c:v>
                </c:pt>
                <c:pt idx="9">
                  <c:v>1.7986935142649818</c:v>
                </c:pt>
                <c:pt idx="10">
                  <c:v>0.89653716216215873</c:v>
                </c:pt>
                <c:pt idx="11">
                  <c:v>-6.267410790650696</c:v>
                </c:pt>
                <c:pt idx="12">
                  <c:v>-10.231881471156123</c:v>
                </c:pt>
                <c:pt idx="13">
                  <c:v>2.4000857043400714</c:v>
                </c:pt>
                <c:pt idx="14">
                  <c:v>-1.3500795891517536</c:v>
                </c:pt>
                <c:pt idx="15">
                  <c:v>-0.90783475310395323</c:v>
                </c:pt>
                <c:pt idx="16">
                  <c:v>-1.0078046983029276</c:v>
                </c:pt>
                <c:pt idx="17">
                  <c:v>-4.1051535882287933</c:v>
                </c:pt>
                <c:pt idx="18">
                  <c:v>0.47709106411015778</c:v>
                </c:pt>
                <c:pt idx="19">
                  <c:v>-2.5267962012148093</c:v>
                </c:pt>
                <c:pt idx="20">
                  <c:v>-0.46016910041838388</c:v>
                </c:pt>
                <c:pt idx="21">
                  <c:v>-9.0583011583011519</c:v>
                </c:pt>
              </c:numCache>
            </c:numRef>
          </c:val>
          <c:extLst>
            <c:ext xmlns:c16="http://schemas.microsoft.com/office/drawing/2014/chart" uri="{C3380CC4-5D6E-409C-BE32-E72D297353CC}">
              <c16:uniqueId val="{00000001-FB14-446F-B8CD-4C8A13F509D0}"/>
            </c:ext>
          </c:extLst>
        </c:ser>
        <c:dLbls>
          <c:showLegendKey val="0"/>
          <c:showVal val="0"/>
          <c:showCatName val="0"/>
          <c:showSerName val="0"/>
          <c:showPercent val="0"/>
          <c:showBubbleSize val="0"/>
        </c:dLbls>
        <c:gapWidth val="219"/>
        <c:overlap val="-27"/>
        <c:axId val="1262852239"/>
        <c:axId val="1195663183"/>
      </c:barChart>
      <c:catAx>
        <c:axId val="12628522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95663183"/>
        <c:crosses val="autoZero"/>
        <c:auto val="1"/>
        <c:lblAlgn val="ctr"/>
        <c:lblOffset val="100"/>
        <c:noMultiLvlLbl val="0"/>
      </c:catAx>
      <c:valAx>
        <c:axId val="1195663183"/>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62852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sz="1400" b="1" i="0" baseline="0">
                <a:effectLst/>
              </a:rPr>
              <a:t>Bussar / </a:t>
            </a:r>
            <a:r>
              <a:rPr lang="sv-SE" sz="1400" b="1" i="1" baseline="0">
                <a:effectLst/>
              </a:rPr>
              <a:t>Buses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barChart>
        <c:barDir val="col"/>
        <c:grouping val="clustered"/>
        <c:varyColors val="0"/>
        <c:ser>
          <c:idx val="0"/>
          <c:order val="0"/>
          <c:tx>
            <c:strRef>
              <c:f>'Trängsel - Congestion'!$A$49</c:f>
              <c:strCache>
                <c:ptCount val="1"/>
                <c:pt idx="0">
                  <c:v>Stockholm</c:v>
                </c:pt>
              </c:strCache>
            </c:strRef>
          </c:tx>
          <c:spPr>
            <a:solidFill>
              <a:schemeClr val="accent1"/>
            </a:solidFill>
            <a:ln>
              <a:no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Congestion'!$D$49:$Y$49</c:f>
              <c:numCache>
                <c:formatCode>0</c:formatCode>
                <c:ptCount val="22"/>
                <c:pt idx="0">
                  <c:v>2.3821728379339158</c:v>
                </c:pt>
                <c:pt idx="1">
                  <c:v>0.14327417303938716</c:v>
                </c:pt>
                <c:pt idx="2">
                  <c:v>-17.572715979175889</c:v>
                </c:pt>
                <c:pt idx="3">
                  <c:v>-31.934657635608175</c:v>
                </c:pt>
                <c:pt idx="4">
                  <c:v>-22.960435532403622</c:v>
                </c:pt>
                <c:pt idx="5">
                  <c:v>-17.729871190163315</c:v>
                </c:pt>
                <c:pt idx="6">
                  <c:v>-13.423712638831208</c:v>
                </c:pt>
                <c:pt idx="7">
                  <c:v>-12.690657670446914</c:v>
                </c:pt>
                <c:pt idx="8">
                  <c:v>-10.505304923265591</c:v>
                </c:pt>
                <c:pt idx="9">
                  <c:v>-8.201763751132173</c:v>
                </c:pt>
                <c:pt idx="10">
                  <c:v>-10.154493807986265</c:v>
                </c:pt>
                <c:pt idx="11">
                  <c:v>-10.704967037811963</c:v>
                </c:pt>
                <c:pt idx="12">
                  <c:v>-9.9772877657957277</c:v>
                </c:pt>
                <c:pt idx="13">
                  <c:v>-12.166704985366405</c:v>
                </c:pt>
                <c:pt idx="14">
                  <c:v>-13.564801639250968</c:v>
                </c:pt>
                <c:pt idx="15">
                  <c:v>-17.218539462647797</c:v>
                </c:pt>
                <c:pt idx="16">
                  <c:v>-13.020844083321281</c:v>
                </c:pt>
                <c:pt idx="17">
                  <c:v>-10.987774397484761</c:v>
                </c:pt>
                <c:pt idx="18">
                  <c:v>-9.3620693777977984</c:v>
                </c:pt>
                <c:pt idx="19">
                  <c:v>-8.4500006318907417</c:v>
                </c:pt>
                <c:pt idx="20">
                  <c:v>-6.4383171120957261</c:v>
                </c:pt>
                <c:pt idx="21">
                  <c:v>-9.8669344715039067</c:v>
                </c:pt>
              </c:numCache>
            </c:numRef>
          </c:val>
          <c:extLst>
            <c:ext xmlns:c16="http://schemas.microsoft.com/office/drawing/2014/chart" uri="{C3380CC4-5D6E-409C-BE32-E72D297353CC}">
              <c16:uniqueId val="{00000000-FF10-4BD4-A176-02E3A3443E2E}"/>
            </c:ext>
          </c:extLst>
        </c:ser>
        <c:ser>
          <c:idx val="1"/>
          <c:order val="1"/>
          <c:tx>
            <c:strRef>
              <c:f>'Trängsel - Congestion'!$A$55</c:f>
              <c:strCache>
                <c:ptCount val="1"/>
                <c:pt idx="0">
                  <c:v>Göteborg</c:v>
                </c:pt>
              </c:strCache>
            </c:strRef>
          </c:tx>
          <c:spPr>
            <a:solidFill>
              <a:srgbClr val="FFC000"/>
            </a:solidFill>
            <a:ln>
              <a:solidFill>
                <a:srgbClr val="FFC000"/>
              </a:solidFill>
            </a:ln>
            <a:effectLst/>
          </c:spPr>
          <c:invertIfNegative val="0"/>
          <c:cat>
            <c:multiLvlStrRef>
              <c:f>'Trängsel - Congestion'!$D$46:$Y$47</c:f>
              <c:multiLvlStrCache>
                <c:ptCount val="22"/>
                <c:lvl>
                  <c:pt idx="0">
                    <c:v>Jan </c:v>
                  </c:pt>
                  <c:pt idx="1">
                    <c:v>Feb </c:v>
                  </c:pt>
                  <c:pt idx="2">
                    <c:v>Mar </c:v>
                  </c:pt>
                  <c:pt idx="3">
                    <c:v>Apr </c:v>
                  </c:pt>
                  <c:pt idx="4">
                    <c:v>Maj</c:v>
                  </c:pt>
                  <c:pt idx="5">
                    <c:v>Jun</c:v>
                  </c:pt>
                  <c:pt idx="6">
                    <c:v>Aug </c:v>
                  </c:pt>
                  <c:pt idx="7">
                    <c:v>Sep </c:v>
                  </c:pt>
                  <c:pt idx="8">
                    <c:v>Okt </c:v>
                  </c:pt>
                  <c:pt idx="9">
                    <c:v>Nov </c:v>
                  </c:pt>
                  <c:pt idx="10">
                    <c:v>Dec </c:v>
                  </c:pt>
                  <c:pt idx="11">
                    <c:v>Jan </c:v>
                  </c:pt>
                  <c:pt idx="12">
                    <c:v>Feb </c:v>
                  </c:pt>
                  <c:pt idx="13">
                    <c:v>Mar </c:v>
                  </c:pt>
                  <c:pt idx="14">
                    <c:v>Apr </c:v>
                  </c:pt>
                  <c:pt idx="15">
                    <c:v>Maj</c:v>
                  </c:pt>
                  <c:pt idx="16">
                    <c:v>Jun</c:v>
                  </c:pt>
                  <c:pt idx="17">
                    <c:v>Aug </c:v>
                  </c:pt>
                  <c:pt idx="18">
                    <c:v>Sep </c:v>
                  </c:pt>
                  <c:pt idx="19">
                    <c:v>Okt </c:v>
                  </c:pt>
                  <c:pt idx="20">
                    <c:v>Nov </c:v>
                  </c:pt>
                  <c:pt idx="21">
                    <c:v>Dec </c:v>
                  </c:pt>
                </c:lvl>
                <c:lvl>
                  <c:pt idx="0">
                    <c:v>-20</c:v>
                  </c:pt>
                  <c:pt idx="1">
                    <c:v>-20</c:v>
                  </c:pt>
                  <c:pt idx="2">
                    <c:v>-20</c:v>
                  </c:pt>
                  <c:pt idx="3">
                    <c:v>-20</c:v>
                  </c:pt>
                  <c:pt idx="4">
                    <c:v>-20</c:v>
                  </c:pt>
                  <c:pt idx="5">
                    <c:v>-20</c:v>
                  </c:pt>
                  <c:pt idx="6">
                    <c:v>-20</c:v>
                  </c:pt>
                  <c:pt idx="7">
                    <c:v>-20</c:v>
                  </c:pt>
                  <c:pt idx="8">
                    <c:v>-20</c:v>
                  </c:pt>
                  <c:pt idx="9">
                    <c:v>-20</c:v>
                  </c:pt>
                  <c:pt idx="10">
                    <c:v>-20</c:v>
                  </c:pt>
                  <c:pt idx="11">
                    <c:v>-21</c:v>
                  </c:pt>
                  <c:pt idx="12">
                    <c:v>-21</c:v>
                  </c:pt>
                  <c:pt idx="13">
                    <c:v>-21</c:v>
                  </c:pt>
                  <c:pt idx="14">
                    <c:v>-21</c:v>
                  </c:pt>
                  <c:pt idx="15">
                    <c:v>-21</c:v>
                  </c:pt>
                  <c:pt idx="16">
                    <c:v>-21</c:v>
                  </c:pt>
                  <c:pt idx="17">
                    <c:v>-21</c:v>
                  </c:pt>
                  <c:pt idx="18">
                    <c:v>-21</c:v>
                  </c:pt>
                  <c:pt idx="19">
                    <c:v>-21</c:v>
                  </c:pt>
                  <c:pt idx="20">
                    <c:v>-21</c:v>
                  </c:pt>
                  <c:pt idx="21">
                    <c:v>-21</c:v>
                  </c:pt>
                </c:lvl>
              </c:multiLvlStrCache>
            </c:multiLvlStrRef>
          </c:cat>
          <c:val>
            <c:numRef>
              <c:f>'Trängsel - Congestion'!$D$55:$Y$55</c:f>
              <c:numCache>
                <c:formatCode>0</c:formatCode>
                <c:ptCount val="22"/>
                <c:pt idx="0">
                  <c:v>1.3585461191825798</c:v>
                </c:pt>
                <c:pt idx="1">
                  <c:v>3.289707369053807</c:v>
                </c:pt>
                <c:pt idx="2">
                  <c:v>-1.6408290026513339</c:v>
                </c:pt>
                <c:pt idx="3">
                  <c:v>-3.8772953187043657</c:v>
                </c:pt>
                <c:pt idx="4">
                  <c:v>-6.1714508368162395</c:v>
                </c:pt>
                <c:pt idx="5">
                  <c:v>-8.1315070594803256</c:v>
                </c:pt>
                <c:pt idx="6">
                  <c:v>6.3071671833133891</c:v>
                </c:pt>
                <c:pt idx="7">
                  <c:v>1.4333971494403297</c:v>
                </c:pt>
                <c:pt idx="8">
                  <c:v>-0.58874150543518633</c:v>
                </c:pt>
                <c:pt idx="9">
                  <c:v>-2.6938753770555324</c:v>
                </c:pt>
                <c:pt idx="10">
                  <c:v>-1.9381189503720697</c:v>
                </c:pt>
                <c:pt idx="11">
                  <c:v>-2.0467187431326694</c:v>
                </c:pt>
                <c:pt idx="12">
                  <c:v>-4.8286511652514292</c:v>
                </c:pt>
                <c:pt idx="13">
                  <c:v>-0.92649319618015591</c:v>
                </c:pt>
                <c:pt idx="14">
                  <c:v>-3.2277357397825002</c:v>
                </c:pt>
                <c:pt idx="15">
                  <c:v>-4.7024880161166465</c:v>
                </c:pt>
                <c:pt idx="16">
                  <c:v>-6.4636359596065285</c:v>
                </c:pt>
                <c:pt idx="17">
                  <c:v>2.7405847345225665</c:v>
                </c:pt>
                <c:pt idx="18">
                  <c:v>0.35979236515639723</c:v>
                </c:pt>
                <c:pt idx="19">
                  <c:v>-2.5616336808791718</c:v>
                </c:pt>
                <c:pt idx="20">
                  <c:v>-3.4623719628097072</c:v>
                </c:pt>
                <c:pt idx="21">
                  <c:v>-5.868548728728884</c:v>
                </c:pt>
              </c:numCache>
            </c:numRef>
          </c:val>
          <c:extLst>
            <c:ext xmlns:c16="http://schemas.microsoft.com/office/drawing/2014/chart" uri="{C3380CC4-5D6E-409C-BE32-E72D297353CC}">
              <c16:uniqueId val="{00000001-FF10-4BD4-A176-02E3A3443E2E}"/>
            </c:ext>
          </c:extLst>
        </c:ser>
        <c:dLbls>
          <c:showLegendKey val="0"/>
          <c:showVal val="0"/>
          <c:showCatName val="0"/>
          <c:showSerName val="0"/>
          <c:showPercent val="0"/>
          <c:showBubbleSize val="0"/>
        </c:dLbls>
        <c:gapWidth val="219"/>
        <c:overlap val="-27"/>
        <c:axId val="1262852239"/>
        <c:axId val="1195663183"/>
      </c:barChart>
      <c:catAx>
        <c:axId val="1262852239"/>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95663183"/>
        <c:crosses val="autoZero"/>
        <c:auto val="1"/>
        <c:lblAlgn val="ctr"/>
        <c:lblOffset val="100"/>
        <c:noMultiLvlLbl val="0"/>
      </c:catAx>
      <c:valAx>
        <c:axId val="1195663183"/>
        <c:scaling>
          <c:orientation val="minMax"/>
          <c:max val="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262852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sv-SE" b="1"/>
              <a:t>Persontåg / </a:t>
            </a:r>
            <a:r>
              <a:rPr lang="sv-SE" b="1" i="1"/>
              <a:t>Passenger trains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0616286810649897"/>
          <c:y val="1.1626214298884932E-2"/>
          <c:w val="0.87322865069900157"/>
          <c:h val="0.84957121086173459"/>
        </c:manualLayout>
      </c:layout>
      <c:lineChart>
        <c:grouping val="standard"/>
        <c:varyColors val="0"/>
        <c:ser>
          <c:idx val="0"/>
          <c:order val="0"/>
          <c:tx>
            <c:strRef>
              <c:f>'Tåg - Train 1'!$D$5</c:f>
              <c:strCache>
                <c:ptCount val="1"/>
                <c:pt idx="0">
                  <c:v>2019</c:v>
                </c:pt>
              </c:strCache>
            </c:strRef>
          </c:tx>
          <c:spPr>
            <a:ln w="12700" cap="rnd">
              <a:solidFill>
                <a:schemeClr val="tx1">
                  <a:alpha val="75000"/>
                </a:schemeClr>
              </a:solidFill>
              <a:prstDash val="sysDash"/>
              <a:round/>
            </a:ln>
            <a:effectLst/>
          </c:spPr>
          <c:marker>
            <c:symbol val="circle"/>
            <c:size val="3"/>
            <c:spPr>
              <a:solidFill>
                <a:schemeClr val="tx1">
                  <a:alpha val="68000"/>
                </a:schemeClr>
              </a:solidFill>
              <a:ln w="9525">
                <a:solidFill>
                  <a:schemeClr val="tx1">
                    <a:alpha val="75000"/>
                  </a:schemeClr>
                </a:solidFill>
              </a:ln>
              <a:effectLst/>
            </c:spPr>
          </c:marker>
          <c:cat>
            <c:strRef>
              <c:f>'Tåg - Train 1'!$A$6:$A$57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1'!$D$6:$D$57</c:f>
              <c:numCache>
                <c:formatCode>#,##0</c:formatCode>
                <c:ptCount val="52"/>
                <c:pt idx="0">
                  <c:v>2561435.6829999993</c:v>
                </c:pt>
                <c:pt idx="1">
                  <c:v>2505953.4879999999</c:v>
                </c:pt>
                <c:pt idx="2">
                  <c:v>2518204.1610000008</c:v>
                </c:pt>
                <c:pt idx="3">
                  <c:v>2527389.6760000004</c:v>
                </c:pt>
                <c:pt idx="4">
                  <c:v>2499645.5100000007</c:v>
                </c:pt>
                <c:pt idx="5">
                  <c:v>2490029.9760000003</c:v>
                </c:pt>
                <c:pt idx="6">
                  <c:v>2536011.0290000001</c:v>
                </c:pt>
                <c:pt idx="7">
                  <c:v>2569514.4179999991</c:v>
                </c:pt>
                <c:pt idx="8">
                  <c:v>2551939.8570000008</c:v>
                </c:pt>
                <c:pt idx="9">
                  <c:v>2509970.7590000001</c:v>
                </c:pt>
                <c:pt idx="10">
                  <c:v>2540948.8289999994</c:v>
                </c:pt>
                <c:pt idx="11">
                  <c:v>2537537.1859999998</c:v>
                </c:pt>
                <c:pt idx="12">
                  <c:v>2536083.7219999996</c:v>
                </c:pt>
                <c:pt idx="13">
                  <c:v>2532328.0950000002</c:v>
                </c:pt>
                <c:pt idx="14">
                  <c:v>2513546.693</c:v>
                </c:pt>
                <c:pt idx="15">
                  <c:v>2281050.9869999997</c:v>
                </c:pt>
                <c:pt idx="16">
                  <c:v>2380726.9329999997</c:v>
                </c:pt>
                <c:pt idx="17">
                  <c:v>2371038.9610000001</c:v>
                </c:pt>
                <c:pt idx="18">
                  <c:v>2495515.622</c:v>
                </c:pt>
                <c:pt idx="19">
                  <c:v>2451582.0050000008</c:v>
                </c:pt>
                <c:pt idx="20">
                  <c:v>2482116.1239999998</c:v>
                </c:pt>
                <c:pt idx="21">
                  <c:v>2231574.9680000003</c:v>
                </c:pt>
                <c:pt idx="22">
                  <c:v>2313272.7149999999</c:v>
                </c:pt>
                <c:pt idx="23">
                  <c:v>2454570.5240000002</c:v>
                </c:pt>
                <c:pt idx="24">
                  <c:v>2305786.1090000002</c:v>
                </c:pt>
                <c:pt idx="25">
                  <c:v>2361000.9480000003</c:v>
                </c:pt>
                <c:pt idx="26">
                  <c:v>2261971.2889999999</c:v>
                </c:pt>
                <c:pt idx="27">
                  <c:v>2152836.7400000002</c:v>
                </c:pt>
                <c:pt idx="28">
                  <c:v>2131911.7919999999</c:v>
                </c:pt>
                <c:pt idx="29">
                  <c:v>2092960.6780000001</c:v>
                </c:pt>
                <c:pt idx="30">
                  <c:v>2152073.6869999995</c:v>
                </c:pt>
                <c:pt idx="31">
                  <c:v>2229793.8799999994</c:v>
                </c:pt>
                <c:pt idx="32">
                  <c:v>2322174.4219999998</c:v>
                </c:pt>
                <c:pt idx="33">
                  <c:v>2492388.7080000006</c:v>
                </c:pt>
                <c:pt idx="34">
                  <c:v>2525773.176</c:v>
                </c:pt>
                <c:pt idx="35">
                  <c:v>2539761.3420000002</c:v>
                </c:pt>
                <c:pt idx="36">
                  <c:v>2513913.3259999999</c:v>
                </c:pt>
                <c:pt idx="37">
                  <c:v>2501339.6979999999</c:v>
                </c:pt>
                <c:pt idx="38">
                  <c:v>2510867.159</c:v>
                </c:pt>
                <c:pt idx="39">
                  <c:v>2501883.9900000007</c:v>
                </c:pt>
                <c:pt idx="40">
                  <c:v>2508952.9169999999</c:v>
                </c:pt>
                <c:pt idx="41">
                  <c:v>2492391.9760000003</c:v>
                </c:pt>
                <c:pt idx="42">
                  <c:v>2508750.6229999992</c:v>
                </c:pt>
                <c:pt idx="43">
                  <c:v>2490744.7779999999</c:v>
                </c:pt>
                <c:pt idx="44">
                  <c:v>2541879.2220000001</c:v>
                </c:pt>
                <c:pt idx="45">
                  <c:v>2550491.8570000003</c:v>
                </c:pt>
                <c:pt idx="46">
                  <c:v>2565641.2440000004</c:v>
                </c:pt>
                <c:pt idx="47">
                  <c:v>2560113.2629999998</c:v>
                </c:pt>
                <c:pt idx="48">
                  <c:v>2565069.8859999999</c:v>
                </c:pt>
                <c:pt idx="49">
                  <c:v>2562166.0060000001</c:v>
                </c:pt>
                <c:pt idx="50">
                  <c:v>2637021.301</c:v>
                </c:pt>
                <c:pt idx="51">
                  <c:v>2066751.4790000001</c:v>
                </c:pt>
              </c:numCache>
            </c:numRef>
          </c:val>
          <c:smooth val="0"/>
          <c:extLst>
            <c:ext xmlns:c16="http://schemas.microsoft.com/office/drawing/2014/chart" uri="{C3380CC4-5D6E-409C-BE32-E72D297353CC}">
              <c16:uniqueId val="{00000000-E57B-4917-8CD5-77299FE1E495}"/>
            </c:ext>
          </c:extLst>
        </c:ser>
        <c:ser>
          <c:idx val="1"/>
          <c:order val="1"/>
          <c:tx>
            <c:strRef>
              <c:f>'Tåg - Train 1'!$E$5</c:f>
              <c:strCache>
                <c:ptCount val="1"/>
                <c:pt idx="0">
                  <c:v>2020</c:v>
                </c:pt>
              </c:strCache>
            </c:strRef>
          </c:tx>
          <c:spPr>
            <a:ln w="12700" cap="rnd">
              <a:solidFill>
                <a:schemeClr val="tx1">
                  <a:alpha val="75000"/>
                </a:schemeClr>
              </a:solidFill>
              <a:round/>
            </a:ln>
            <a:effectLst/>
          </c:spPr>
          <c:marker>
            <c:symbol val="circle"/>
            <c:size val="3"/>
            <c:spPr>
              <a:solidFill>
                <a:schemeClr val="tx1">
                  <a:alpha val="75000"/>
                </a:schemeClr>
              </a:solidFill>
              <a:ln w="9525">
                <a:solidFill>
                  <a:schemeClr val="tx1">
                    <a:alpha val="75000"/>
                  </a:schemeClr>
                </a:solidFill>
              </a:ln>
              <a:effectLst/>
            </c:spPr>
          </c:marker>
          <c:cat>
            <c:strRef>
              <c:f>'Tåg - Train 1'!$A$6:$A$57</c:f>
              <c:strCache>
                <c:ptCount val="50"/>
                <c:pt idx="2">
                  <c:v>Jan</c:v>
                </c:pt>
                <c:pt idx="6">
                  <c:v>Feb</c:v>
                </c:pt>
                <c:pt idx="11">
                  <c:v>Mar</c:v>
                </c:pt>
                <c:pt idx="15">
                  <c:v>Apr</c:v>
                </c:pt>
                <c:pt idx="19">
                  <c:v>Maj</c:v>
                </c:pt>
                <c:pt idx="24">
                  <c:v>Jun</c:v>
                </c:pt>
                <c:pt idx="28">
                  <c:v>Jul</c:v>
                </c:pt>
                <c:pt idx="32">
                  <c:v>Aug</c:v>
                </c:pt>
                <c:pt idx="37">
                  <c:v>Sep</c:v>
                </c:pt>
                <c:pt idx="41">
                  <c:v>Okt</c:v>
                </c:pt>
                <c:pt idx="45">
                  <c:v>Nov</c:v>
                </c:pt>
                <c:pt idx="49">
                  <c:v>Dec</c:v>
                </c:pt>
              </c:strCache>
            </c:strRef>
          </c:cat>
          <c:val>
            <c:numRef>
              <c:f>'Tåg - Train 1'!$E$6:$E$57</c:f>
              <c:numCache>
                <c:formatCode>#,##0</c:formatCode>
                <c:ptCount val="52"/>
                <c:pt idx="0">
                  <c:v>1598488.686</c:v>
                </c:pt>
                <c:pt idx="1">
                  <c:v>2488221.9280000003</c:v>
                </c:pt>
                <c:pt idx="2">
                  <c:v>2592669.2479999997</c:v>
                </c:pt>
                <c:pt idx="3">
                  <c:v>2603326.7120000003</c:v>
                </c:pt>
                <c:pt idx="4">
                  <c:v>2599578.63</c:v>
                </c:pt>
                <c:pt idx="5">
                  <c:v>2612364.8130000001</c:v>
                </c:pt>
                <c:pt idx="6">
                  <c:v>2592523.2469999995</c:v>
                </c:pt>
                <c:pt idx="7">
                  <c:v>2588332.7810000009</c:v>
                </c:pt>
                <c:pt idx="8">
                  <c:v>2605691.466</c:v>
                </c:pt>
                <c:pt idx="9">
                  <c:v>2614890.801</c:v>
                </c:pt>
                <c:pt idx="10">
                  <c:v>2568946.102</c:v>
                </c:pt>
                <c:pt idx="11">
                  <c:v>2482436.1320000002</c:v>
                </c:pt>
                <c:pt idx="12">
                  <c:v>2269181.6870000004</c:v>
                </c:pt>
                <c:pt idx="13">
                  <c:v>2020798.3389999997</c:v>
                </c:pt>
                <c:pt idx="14">
                  <c:v>1784991.84</c:v>
                </c:pt>
                <c:pt idx="15">
                  <c:v>1791064.7449999999</c:v>
                </c:pt>
                <c:pt idx="16">
                  <c:v>1915111.2169999999</c:v>
                </c:pt>
                <c:pt idx="17">
                  <c:v>1755746.2289999998</c:v>
                </c:pt>
                <c:pt idx="18">
                  <c:v>1852793.7629999996</c:v>
                </c:pt>
                <c:pt idx="19">
                  <c:v>1845613.6179999998</c:v>
                </c:pt>
                <c:pt idx="20">
                  <c:v>1729328.5090000005</c:v>
                </c:pt>
                <c:pt idx="21">
                  <c:v>1836036.4060000002</c:v>
                </c:pt>
                <c:pt idx="22">
                  <c:v>1825662.4720000001</c:v>
                </c:pt>
                <c:pt idx="23">
                  <c:v>1868326.1130000001</c:v>
                </c:pt>
                <c:pt idx="24">
                  <c:v>1747886.5419999997</c:v>
                </c:pt>
                <c:pt idx="25">
                  <c:v>1886444.1879999998</c:v>
                </c:pt>
                <c:pt idx="26">
                  <c:v>1853461.9680000006</c:v>
                </c:pt>
                <c:pt idx="27">
                  <c:v>1870540.473</c:v>
                </c:pt>
                <c:pt idx="28">
                  <c:v>1864889.5519999999</c:v>
                </c:pt>
                <c:pt idx="29">
                  <c:v>1837818.0629999998</c:v>
                </c:pt>
                <c:pt idx="30">
                  <c:v>1906451.9080000003</c:v>
                </c:pt>
                <c:pt idx="31">
                  <c:v>1916960.5970000001</c:v>
                </c:pt>
                <c:pt idx="32">
                  <c:v>2021932.2199999997</c:v>
                </c:pt>
                <c:pt idx="33">
                  <c:v>2206062.0629999996</c:v>
                </c:pt>
                <c:pt idx="34">
                  <c:v>2175935.7940000002</c:v>
                </c:pt>
                <c:pt idx="35">
                  <c:v>2198651.0939999996</c:v>
                </c:pt>
                <c:pt idx="36">
                  <c:v>2271994.2629999998</c:v>
                </c:pt>
                <c:pt idx="37">
                  <c:v>2283992.0200000005</c:v>
                </c:pt>
                <c:pt idx="38">
                  <c:v>2262081.9629999995</c:v>
                </c:pt>
                <c:pt idx="39">
                  <c:v>2286774.5579999997</c:v>
                </c:pt>
                <c:pt idx="40">
                  <c:v>2272397.8720000004</c:v>
                </c:pt>
                <c:pt idx="41">
                  <c:v>2285981.6029999992</c:v>
                </c:pt>
                <c:pt idx="42">
                  <c:v>2322586.2549999994</c:v>
                </c:pt>
                <c:pt idx="43">
                  <c:v>2257555.0720000002</c:v>
                </c:pt>
                <c:pt idx="44">
                  <c:v>2297015.0069999998</c:v>
                </c:pt>
                <c:pt idx="45">
                  <c:v>2359733.69</c:v>
                </c:pt>
                <c:pt idx="46">
                  <c:v>2334622.2160000005</c:v>
                </c:pt>
                <c:pt idx="47">
                  <c:v>2370311.5819999995</c:v>
                </c:pt>
                <c:pt idx="48">
                  <c:v>2269229.963</c:v>
                </c:pt>
                <c:pt idx="49">
                  <c:v>2318676.8709999998</c:v>
                </c:pt>
                <c:pt idx="50">
                  <c:v>2435647.1290000007</c:v>
                </c:pt>
                <c:pt idx="51">
                  <c:v>2092414.2779999997</c:v>
                </c:pt>
              </c:numCache>
            </c:numRef>
          </c:val>
          <c:smooth val="0"/>
          <c:extLst>
            <c:ext xmlns:c16="http://schemas.microsoft.com/office/drawing/2014/chart" uri="{C3380CC4-5D6E-409C-BE32-E72D297353CC}">
              <c16:uniqueId val="{00000001-E57B-4917-8CD5-77299FE1E495}"/>
            </c:ext>
          </c:extLst>
        </c:ser>
        <c:ser>
          <c:idx val="2"/>
          <c:order val="2"/>
          <c:tx>
            <c:strRef>
              <c:f>'Tåg - Train 1'!$F$5</c:f>
              <c:strCache>
                <c:ptCount val="1"/>
                <c:pt idx="0">
                  <c:v>2021</c:v>
                </c:pt>
              </c:strCache>
            </c:strRef>
          </c:tx>
          <c:spPr>
            <a:ln w="12700" cap="rnd">
              <a:solidFill>
                <a:srgbClr val="00B0F0"/>
              </a:solidFill>
              <a:round/>
            </a:ln>
            <a:effectLst/>
          </c:spPr>
          <c:marker>
            <c:symbol val="circle"/>
            <c:size val="5"/>
            <c:spPr>
              <a:solidFill>
                <a:srgbClr val="00B0F0"/>
              </a:solidFill>
              <a:ln w="9525">
                <a:solidFill>
                  <a:srgbClr val="00B0F0"/>
                </a:solidFill>
              </a:ln>
              <a:effectLst/>
            </c:spPr>
          </c:marker>
          <c:val>
            <c:numRef>
              <c:f>'Tåg - Train 1'!$F$6:$F$58</c:f>
              <c:numCache>
                <c:formatCode>#,##0</c:formatCode>
                <c:ptCount val="53"/>
                <c:pt idx="0">
                  <c:v>2224715.6750000003</c:v>
                </c:pt>
                <c:pt idx="1">
                  <c:v>2230304.2300000004</c:v>
                </c:pt>
                <c:pt idx="2">
                  <c:v>2210528.5409999997</c:v>
                </c:pt>
                <c:pt idx="3">
                  <c:v>2230652.1189999999</c:v>
                </c:pt>
                <c:pt idx="4">
                  <c:v>2257495.5699999998</c:v>
                </c:pt>
                <c:pt idx="5">
                  <c:v>2213166.0579999997</c:v>
                </c:pt>
                <c:pt idx="6">
                  <c:v>2221637.2850000001</c:v>
                </c:pt>
                <c:pt idx="7">
                  <c:v>2282254.2259999998</c:v>
                </c:pt>
                <c:pt idx="8">
                  <c:v>2308731.5380000002</c:v>
                </c:pt>
                <c:pt idx="9">
                  <c:v>2259995.1880000001</c:v>
                </c:pt>
                <c:pt idx="10">
                  <c:v>2290179.2409999995</c:v>
                </c:pt>
                <c:pt idx="11">
                  <c:v>2298733.4900000002</c:v>
                </c:pt>
                <c:pt idx="12">
                  <c:v>2119791.0460000006</c:v>
                </c:pt>
                <c:pt idx="13">
                  <c:v>2211028.8220000002</c:v>
                </c:pt>
                <c:pt idx="14">
                  <c:v>2345465.4550000001</c:v>
                </c:pt>
                <c:pt idx="15">
                  <c:v>2339216.8420000002</c:v>
                </c:pt>
                <c:pt idx="16">
                  <c:v>2309768.412</c:v>
                </c:pt>
                <c:pt idx="17">
                  <c:v>2367322.6919999998</c:v>
                </c:pt>
                <c:pt idx="18">
                  <c:v>2209683.3589999997</c:v>
                </c:pt>
                <c:pt idx="19">
                  <c:v>2375069.4950000001</c:v>
                </c:pt>
                <c:pt idx="20">
                  <c:v>2343962.7770000002</c:v>
                </c:pt>
                <c:pt idx="21">
                  <c:v>2402829.648</c:v>
                </c:pt>
                <c:pt idx="22">
                  <c:v>2395715.2759999996</c:v>
                </c:pt>
                <c:pt idx="23">
                  <c:v>2372138.0570000005</c:v>
                </c:pt>
                <c:pt idx="24">
                  <c:v>2185845.6919999998</c:v>
                </c:pt>
                <c:pt idx="25">
                  <c:v>2210026.9720000001</c:v>
                </c:pt>
                <c:pt idx="26">
                  <c:v>2079624.0589999997</c:v>
                </c:pt>
                <c:pt idx="27">
                  <c:v>2086783.0730000001</c:v>
                </c:pt>
                <c:pt idx="28">
                  <c:v>2111517.2999999998</c:v>
                </c:pt>
                <c:pt idx="29">
                  <c:v>2127497.355</c:v>
                </c:pt>
                <c:pt idx="30">
                  <c:v>2185609.25</c:v>
                </c:pt>
                <c:pt idx="31">
                  <c:v>2204453.9140000003</c:v>
                </c:pt>
                <c:pt idx="32">
                  <c:v>2398668.3450000007</c:v>
                </c:pt>
                <c:pt idx="33">
                  <c:v>2433197.3539999998</c:v>
                </c:pt>
                <c:pt idx="34">
                  <c:v>2369295.6620000005</c:v>
                </c:pt>
                <c:pt idx="35">
                  <c:v>2401174.227</c:v>
                </c:pt>
                <c:pt idx="36">
                  <c:v>2416965.5229999996</c:v>
                </c:pt>
                <c:pt idx="37">
                  <c:v>2374426.2260000003</c:v>
                </c:pt>
                <c:pt idx="38">
                  <c:v>2403365.8970000008</c:v>
                </c:pt>
                <c:pt idx="39">
                  <c:v>2434606.5639999993</c:v>
                </c:pt>
                <c:pt idx="40">
                  <c:v>2416654.9239999996</c:v>
                </c:pt>
                <c:pt idx="41">
                  <c:v>2342876.7579999999</c:v>
                </c:pt>
                <c:pt idx="42">
                  <c:v>2376726.1579999998</c:v>
                </c:pt>
                <c:pt idx="43">
                  <c:v>2382474.8339999998</c:v>
                </c:pt>
                <c:pt idx="44">
                  <c:v>2395538.4440000001</c:v>
                </c:pt>
                <c:pt idx="45">
                  <c:v>2356925.0239999997</c:v>
                </c:pt>
                <c:pt idx="46">
                  <c:v>2369292.997</c:v>
                </c:pt>
                <c:pt idx="47">
                  <c:v>2356998.0110000004</c:v>
                </c:pt>
                <c:pt idx="48">
                  <c:v>2375446.9719999996</c:v>
                </c:pt>
                <c:pt idx="49">
                  <c:v>2597210.1369999996</c:v>
                </c:pt>
                <c:pt idx="50">
                  <c:v>2323966.9839999997</c:v>
                </c:pt>
                <c:pt idx="51">
                  <c:v>1779173.0210000002</c:v>
                </c:pt>
                <c:pt idx="52">
                  <c:v>767648.39899999998</c:v>
                </c:pt>
              </c:numCache>
            </c:numRef>
          </c:val>
          <c:smooth val="0"/>
          <c:extLst>
            <c:ext xmlns:c16="http://schemas.microsoft.com/office/drawing/2014/chart" uri="{C3380CC4-5D6E-409C-BE32-E72D297353CC}">
              <c16:uniqueId val="{00000002-704A-4C3A-8332-470343E8AAAA}"/>
            </c:ext>
          </c:extLst>
        </c:ser>
        <c:dLbls>
          <c:showLegendKey val="0"/>
          <c:showVal val="0"/>
          <c:showCatName val="0"/>
          <c:showSerName val="0"/>
          <c:showPercent val="0"/>
          <c:showBubbleSize val="0"/>
        </c:dLbls>
        <c:marker val="1"/>
        <c:smooth val="0"/>
        <c:axId val="647715648"/>
        <c:axId val="647708432"/>
      </c:lineChart>
      <c:catAx>
        <c:axId val="647715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b" anchorCtr="1"/>
          <a:lstStyle/>
          <a:p>
            <a:pPr>
              <a:defRPr sz="900" b="0" i="0" u="none" strike="noStrike" kern="1200" baseline="0">
                <a:solidFill>
                  <a:sysClr val="windowText" lastClr="000000"/>
                </a:solidFill>
                <a:latin typeface="+mn-lt"/>
                <a:ea typeface="+mn-ea"/>
                <a:cs typeface="+mn-cs"/>
              </a:defRPr>
            </a:pPr>
            <a:endParaRPr lang="sv-SE"/>
          </a:p>
        </c:txPr>
        <c:crossAx val="647708432"/>
        <c:crosses val="autoZero"/>
        <c:auto val="1"/>
        <c:lblAlgn val="ctr"/>
        <c:lblOffset val="100"/>
        <c:tickLblSkip val="1"/>
        <c:noMultiLvlLbl val="0"/>
      </c:catAx>
      <c:valAx>
        <c:axId val="6477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Tusentals tågkm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647715648"/>
        <c:crosses val="autoZero"/>
        <c:crossBetween val="between"/>
        <c:dispUnits>
          <c:builtInUnit val="thousands"/>
        </c:dispUnits>
      </c:valAx>
      <c:spPr>
        <a:noFill/>
        <a:ln>
          <a:noFill/>
        </a:ln>
        <a:effectLst/>
      </c:spPr>
    </c:plotArea>
    <c:legend>
      <c:legendPos val="t"/>
      <c:layout>
        <c:manualLayout>
          <c:xMode val="edge"/>
          <c:yMode val="edge"/>
          <c:x val="0.8640949486075501"/>
          <c:y val="0.38510646452188713"/>
          <c:w val="8.0981320006489624E-2"/>
          <c:h val="0.16297453163182188"/>
        </c:manualLayout>
      </c:layout>
      <c:overlay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sv-SE" b="1"/>
              <a:t>Kortdistanståg / </a:t>
            </a:r>
            <a:r>
              <a:rPr lang="sv-SE" b="1" i="1"/>
              <a:t>Short-distance trains</a:t>
            </a:r>
          </a:p>
        </c:rich>
      </c:tx>
      <c:layout>
        <c:manualLayout>
          <c:xMode val="edge"/>
          <c:yMode val="edge"/>
          <c:x val="0.34792272791680201"/>
          <c:y val="1.253384920595104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7.6578114628771426E-2"/>
          <c:y val="0.1317088784886086"/>
          <c:w val="0.91704737284248883"/>
          <c:h val="0.8328203282585499"/>
        </c:manualLayout>
      </c:layout>
      <c:lineChart>
        <c:grouping val="standard"/>
        <c:varyColors val="0"/>
        <c:ser>
          <c:idx val="0"/>
          <c:order val="0"/>
          <c:tx>
            <c:strRef>
              <c:f>'Tåg - Train 2'!$C$6</c:f>
              <c:strCache>
                <c:ptCount val="1"/>
                <c:pt idx="0">
                  <c:v>2019</c:v>
                </c:pt>
              </c:strCache>
            </c:strRef>
          </c:tx>
          <c:spPr>
            <a:ln w="12700" cap="rnd">
              <a:solidFill>
                <a:schemeClr val="tx1"/>
              </a:solidFill>
              <a:prstDash val="dash"/>
              <a:round/>
            </a:ln>
            <a:effectLst/>
          </c:spPr>
          <c:marker>
            <c:symbol val="circle"/>
            <c:size val="5"/>
            <c:spPr>
              <a:solidFill>
                <a:schemeClr val="tx1"/>
              </a:solidFill>
              <a:ln w="9525">
                <a:solidFill>
                  <a:schemeClr val="tx1"/>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2'!$C$7:$C$59</c:f>
              <c:numCache>
                <c:formatCode>#,##0</c:formatCode>
                <c:ptCount val="53"/>
                <c:pt idx="0">
                  <c:v>721553.91499999992</c:v>
                </c:pt>
                <c:pt idx="1">
                  <c:v>667065.41599999997</c:v>
                </c:pt>
                <c:pt idx="2">
                  <c:v>664358.25900000008</c:v>
                </c:pt>
                <c:pt idx="3">
                  <c:v>664423.13800000004</c:v>
                </c:pt>
                <c:pt idx="4">
                  <c:v>664100.53900000011</c:v>
                </c:pt>
                <c:pt idx="5">
                  <c:v>651498.67799999996</c:v>
                </c:pt>
                <c:pt idx="6">
                  <c:v>667461.03899999987</c:v>
                </c:pt>
                <c:pt idx="7">
                  <c:v>673397.83100000001</c:v>
                </c:pt>
                <c:pt idx="8">
                  <c:v>667759.15899999999</c:v>
                </c:pt>
                <c:pt idx="9">
                  <c:v>636116.71799999999</c:v>
                </c:pt>
                <c:pt idx="10">
                  <c:v>672775.95600000001</c:v>
                </c:pt>
                <c:pt idx="11">
                  <c:v>675111.522</c:v>
                </c:pt>
                <c:pt idx="12">
                  <c:v>668754.61400000006</c:v>
                </c:pt>
                <c:pt idx="13">
                  <c:v>671088.36300000001</c:v>
                </c:pt>
                <c:pt idx="14">
                  <c:v>667588.505</c:v>
                </c:pt>
                <c:pt idx="15">
                  <c:v>617794.83600000001</c:v>
                </c:pt>
                <c:pt idx="16">
                  <c:v>638542.76300000004</c:v>
                </c:pt>
                <c:pt idx="17">
                  <c:v>646414.79399999999</c:v>
                </c:pt>
                <c:pt idx="18">
                  <c:v>666158.36100000003</c:v>
                </c:pt>
                <c:pt idx="19">
                  <c:v>673964.24</c:v>
                </c:pt>
                <c:pt idx="20">
                  <c:v>667700.55199999991</c:v>
                </c:pt>
                <c:pt idx="21">
                  <c:v>633904.78200000001</c:v>
                </c:pt>
                <c:pt idx="22">
                  <c:v>635508.49</c:v>
                </c:pt>
                <c:pt idx="23">
                  <c:v>662007.40300000005</c:v>
                </c:pt>
                <c:pt idx="24">
                  <c:v>621669.84600000002</c:v>
                </c:pt>
                <c:pt idx="25">
                  <c:v>642031.69799999997</c:v>
                </c:pt>
                <c:pt idx="26">
                  <c:v>629851.76599999995</c:v>
                </c:pt>
                <c:pt idx="27">
                  <c:v>588620.45899999992</c:v>
                </c:pt>
                <c:pt idx="28">
                  <c:v>581553.64199999999</c:v>
                </c:pt>
                <c:pt idx="29">
                  <c:v>584507.29099999997</c:v>
                </c:pt>
                <c:pt idx="30">
                  <c:v>600789.81599999999</c:v>
                </c:pt>
                <c:pt idx="31">
                  <c:v>624276.96600000013</c:v>
                </c:pt>
                <c:pt idx="32">
                  <c:v>617592.20799999998</c:v>
                </c:pt>
                <c:pt idx="33">
                  <c:v>655711.20600000001</c:v>
                </c:pt>
                <c:pt idx="34">
                  <c:v>670380.00699999998</c:v>
                </c:pt>
                <c:pt idx="35">
                  <c:v>648011.19199999992</c:v>
                </c:pt>
                <c:pt idx="36">
                  <c:v>656981.43500000006</c:v>
                </c:pt>
                <c:pt idx="37">
                  <c:v>652098.14899999998</c:v>
                </c:pt>
                <c:pt idx="38">
                  <c:v>659667.9169999999</c:v>
                </c:pt>
                <c:pt idx="39">
                  <c:v>653774.96</c:v>
                </c:pt>
                <c:pt idx="40">
                  <c:v>654045.38900000008</c:v>
                </c:pt>
                <c:pt idx="41">
                  <c:v>654505.84200000006</c:v>
                </c:pt>
                <c:pt idx="42">
                  <c:v>656267.56200000003</c:v>
                </c:pt>
                <c:pt idx="43">
                  <c:v>651178.79299999995</c:v>
                </c:pt>
                <c:pt idx="44">
                  <c:v>656063.78799999994</c:v>
                </c:pt>
                <c:pt idx="45">
                  <c:v>662432.92900000012</c:v>
                </c:pt>
                <c:pt idx="46">
                  <c:v>669654.08100000001</c:v>
                </c:pt>
                <c:pt idx="47">
                  <c:v>667951.70600000001</c:v>
                </c:pt>
                <c:pt idx="48">
                  <c:v>665856.66999999993</c:v>
                </c:pt>
                <c:pt idx="49">
                  <c:v>671218.30699999991</c:v>
                </c:pt>
                <c:pt idx="50">
                  <c:v>688259.84100000001</c:v>
                </c:pt>
                <c:pt idx="51">
                  <c:v>574719.995</c:v>
                </c:pt>
                <c:pt idx="52">
                  <c:v>512218.315</c:v>
                </c:pt>
              </c:numCache>
            </c:numRef>
          </c:val>
          <c:smooth val="0"/>
          <c:extLst>
            <c:ext xmlns:c16="http://schemas.microsoft.com/office/drawing/2014/chart" uri="{C3380CC4-5D6E-409C-BE32-E72D297353CC}">
              <c16:uniqueId val="{00000000-A15F-4C1C-B6DA-2207DA323271}"/>
            </c:ext>
          </c:extLst>
        </c:ser>
        <c:ser>
          <c:idx val="1"/>
          <c:order val="1"/>
          <c:tx>
            <c:strRef>
              <c:f>'Tåg - Train 2'!$F$6</c:f>
              <c:strCache>
                <c:ptCount val="1"/>
                <c:pt idx="0">
                  <c:v>2020</c:v>
                </c:pt>
              </c:strCache>
            </c:strRef>
          </c:tx>
          <c:spPr>
            <a:ln w="12700"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2'!$F$7:$F$59</c:f>
              <c:numCache>
                <c:formatCode>#,##0</c:formatCode>
                <c:ptCount val="53"/>
                <c:pt idx="0">
                  <c:v>449716.63500000001</c:v>
                </c:pt>
                <c:pt idx="1">
                  <c:v>657259.17299999995</c:v>
                </c:pt>
                <c:pt idx="2">
                  <c:v>681361.30500000005</c:v>
                </c:pt>
                <c:pt idx="3">
                  <c:v>683212.97900000005</c:v>
                </c:pt>
                <c:pt idx="4">
                  <c:v>682876.60899999994</c:v>
                </c:pt>
                <c:pt idx="5">
                  <c:v>678757.23199999996</c:v>
                </c:pt>
                <c:pt idx="6">
                  <c:v>675943.728</c:v>
                </c:pt>
                <c:pt idx="7">
                  <c:v>682494.38100000005</c:v>
                </c:pt>
                <c:pt idx="8">
                  <c:v>680875.49100000004</c:v>
                </c:pt>
                <c:pt idx="9">
                  <c:v>682353.64900000009</c:v>
                </c:pt>
                <c:pt idx="10">
                  <c:v>666915.39900000009</c:v>
                </c:pt>
                <c:pt idx="11">
                  <c:v>671846.71600000001</c:v>
                </c:pt>
                <c:pt idx="12">
                  <c:v>655389.8679999999</c:v>
                </c:pt>
                <c:pt idx="13">
                  <c:v>653823.36300000001</c:v>
                </c:pt>
                <c:pt idx="14">
                  <c:v>604205.11300000001</c:v>
                </c:pt>
                <c:pt idx="15">
                  <c:v>598661.20700000005</c:v>
                </c:pt>
                <c:pt idx="16">
                  <c:v>624816.82200000004</c:v>
                </c:pt>
                <c:pt idx="17">
                  <c:v>577000.81300000008</c:v>
                </c:pt>
                <c:pt idx="18">
                  <c:v>584353.21600000001</c:v>
                </c:pt>
                <c:pt idx="19">
                  <c:v>581573.17200000002</c:v>
                </c:pt>
                <c:pt idx="20">
                  <c:v>531858.67699999991</c:v>
                </c:pt>
                <c:pt idx="21">
                  <c:v>589151.58600000001</c:v>
                </c:pt>
                <c:pt idx="22">
                  <c:v>572678.68299999996</c:v>
                </c:pt>
                <c:pt idx="23">
                  <c:v>589636.4169999999</c:v>
                </c:pt>
                <c:pt idx="24">
                  <c:v>552613.56599999999</c:v>
                </c:pt>
                <c:pt idx="25">
                  <c:v>567492.40800000005</c:v>
                </c:pt>
                <c:pt idx="26">
                  <c:v>540546.64600000007</c:v>
                </c:pt>
                <c:pt idx="27">
                  <c:v>540450.527</c:v>
                </c:pt>
                <c:pt idx="28">
                  <c:v>534491.7030000001</c:v>
                </c:pt>
                <c:pt idx="29">
                  <c:v>536372.69999999995</c:v>
                </c:pt>
                <c:pt idx="30">
                  <c:v>566551.25100000005</c:v>
                </c:pt>
                <c:pt idx="31">
                  <c:v>561055.99899999995</c:v>
                </c:pt>
                <c:pt idx="32">
                  <c:v>573496.82199999993</c:v>
                </c:pt>
                <c:pt idx="33">
                  <c:v>621731.27599999995</c:v>
                </c:pt>
                <c:pt idx="34">
                  <c:v>610649.78599999996</c:v>
                </c:pt>
                <c:pt idx="35">
                  <c:v>618944.60600000003</c:v>
                </c:pt>
                <c:pt idx="36">
                  <c:v>618645.40300000005</c:v>
                </c:pt>
                <c:pt idx="37">
                  <c:v>625814.90199999989</c:v>
                </c:pt>
                <c:pt idx="38">
                  <c:v>627628.45600000001</c:v>
                </c:pt>
                <c:pt idx="39">
                  <c:v>626355.58399999992</c:v>
                </c:pt>
                <c:pt idx="40">
                  <c:v>622779.36999999988</c:v>
                </c:pt>
                <c:pt idx="41">
                  <c:v>626828.76699999999</c:v>
                </c:pt>
                <c:pt idx="42">
                  <c:v>624707.00399999996</c:v>
                </c:pt>
                <c:pt idx="43">
                  <c:v>621524.07199999993</c:v>
                </c:pt>
                <c:pt idx="44">
                  <c:v>630189.66000000015</c:v>
                </c:pt>
                <c:pt idx="45">
                  <c:v>612681.554</c:v>
                </c:pt>
                <c:pt idx="46">
                  <c:v>607646.83899999992</c:v>
                </c:pt>
                <c:pt idx="47">
                  <c:v>637459.46299999999</c:v>
                </c:pt>
                <c:pt idx="48">
                  <c:v>606547.03099999996</c:v>
                </c:pt>
                <c:pt idx="49">
                  <c:v>600376.39</c:v>
                </c:pt>
                <c:pt idx="50">
                  <c:v>633898.91200000001</c:v>
                </c:pt>
                <c:pt idx="51">
                  <c:v>554222.63699999999</c:v>
                </c:pt>
                <c:pt idx="52">
                  <c:v>581268.42500000005</c:v>
                </c:pt>
              </c:numCache>
            </c:numRef>
          </c:val>
          <c:smooth val="0"/>
          <c:extLst>
            <c:ext xmlns:c16="http://schemas.microsoft.com/office/drawing/2014/chart" uri="{C3380CC4-5D6E-409C-BE32-E72D297353CC}">
              <c16:uniqueId val="{00000001-A15F-4C1C-B6DA-2207DA323271}"/>
            </c:ext>
          </c:extLst>
        </c:ser>
        <c:ser>
          <c:idx val="2"/>
          <c:order val="2"/>
          <c:tx>
            <c:strRef>
              <c:f>'Tåg - Train 2'!$I$6</c:f>
              <c:strCache>
                <c:ptCount val="1"/>
                <c:pt idx="0">
                  <c:v>2021</c:v>
                </c:pt>
              </c:strCache>
            </c:strRef>
          </c:tx>
          <c:spPr>
            <a:ln w="12700" cap="rnd">
              <a:solidFill>
                <a:srgbClr val="00B0F0"/>
              </a:solidFill>
              <a:round/>
            </a:ln>
            <a:effectLst/>
          </c:spPr>
          <c:marker>
            <c:symbol val="circle"/>
            <c:size val="5"/>
            <c:spPr>
              <a:solidFill>
                <a:srgbClr val="00B0F0"/>
              </a:solidFill>
              <a:ln w="9525">
                <a:solidFill>
                  <a:srgbClr val="00B0F0"/>
                </a:solidFill>
              </a:ln>
              <a:effectLst/>
            </c:spPr>
          </c:marker>
          <c:cat>
            <c:strRef>
              <c:f>'Tåg - Train 2'!$A$7:$A$59</c:f>
              <c:strCache>
                <c:ptCount val="50"/>
                <c:pt idx="2">
                  <c:v>Jan</c:v>
                </c:pt>
                <c:pt idx="6">
                  <c:v>Feb</c:v>
                </c:pt>
                <c:pt idx="10">
                  <c:v>Mar</c:v>
                </c:pt>
                <c:pt idx="15">
                  <c:v>Apr</c:v>
                </c:pt>
                <c:pt idx="19">
                  <c:v>Maj</c:v>
                </c:pt>
                <c:pt idx="24">
                  <c:v>Jun</c:v>
                </c:pt>
                <c:pt idx="28">
                  <c:v>Jul</c:v>
                </c:pt>
                <c:pt idx="32">
                  <c:v>Aug</c:v>
                </c:pt>
                <c:pt idx="37">
                  <c:v>Sep</c:v>
                </c:pt>
                <c:pt idx="41">
                  <c:v>Okt</c:v>
                </c:pt>
                <c:pt idx="45">
                  <c:v>Nov</c:v>
                </c:pt>
                <c:pt idx="49">
                  <c:v>Dec</c:v>
                </c:pt>
              </c:strCache>
            </c:strRef>
          </c:cat>
          <c:val>
            <c:numRef>
              <c:f>'Tåg - Train 2'!$I$7:$I$59</c:f>
              <c:numCache>
                <c:formatCode>#,##0</c:formatCode>
                <c:ptCount val="53"/>
                <c:pt idx="0">
                  <c:v>600138.86</c:v>
                </c:pt>
                <c:pt idx="1">
                  <c:v>628450.23</c:v>
                </c:pt>
                <c:pt idx="2">
                  <c:v>628070.89900000009</c:v>
                </c:pt>
                <c:pt idx="3">
                  <c:v>622653.94799999997</c:v>
                </c:pt>
                <c:pt idx="4">
                  <c:v>630159.38900000008</c:v>
                </c:pt>
                <c:pt idx="5">
                  <c:v>605723.91299999994</c:v>
                </c:pt>
                <c:pt idx="6">
                  <c:v>610337.63299999991</c:v>
                </c:pt>
                <c:pt idx="7">
                  <c:v>635945.27100000007</c:v>
                </c:pt>
                <c:pt idx="8">
                  <c:v>635997.125</c:v>
                </c:pt>
                <c:pt idx="9">
                  <c:v>621433.15500000003</c:v>
                </c:pt>
                <c:pt idx="10">
                  <c:v>635439.49600000004</c:v>
                </c:pt>
                <c:pt idx="11">
                  <c:v>634536.201</c:v>
                </c:pt>
                <c:pt idx="12">
                  <c:v>591031.21699999995</c:v>
                </c:pt>
                <c:pt idx="13">
                  <c:v>598913.85499999998</c:v>
                </c:pt>
                <c:pt idx="14">
                  <c:v>636314.10800000001</c:v>
                </c:pt>
                <c:pt idx="15">
                  <c:v>638580.64500000002</c:v>
                </c:pt>
                <c:pt idx="16">
                  <c:v>636234.06700000004</c:v>
                </c:pt>
                <c:pt idx="17">
                  <c:v>632779.36499999999</c:v>
                </c:pt>
                <c:pt idx="18">
                  <c:v>607892.19700000004</c:v>
                </c:pt>
                <c:pt idx="19">
                  <c:v>635138.799</c:v>
                </c:pt>
                <c:pt idx="20">
                  <c:v>635302.05900000001</c:v>
                </c:pt>
                <c:pt idx="21">
                  <c:v>636811.62299999991</c:v>
                </c:pt>
                <c:pt idx="22">
                  <c:v>641015.81699999992</c:v>
                </c:pt>
                <c:pt idx="23">
                  <c:v>651383.98400000005</c:v>
                </c:pt>
                <c:pt idx="24">
                  <c:v>606499.67700000003</c:v>
                </c:pt>
                <c:pt idx="25">
                  <c:v>597458.23</c:v>
                </c:pt>
                <c:pt idx="26">
                  <c:v>573032.98900000006</c:v>
                </c:pt>
                <c:pt idx="27">
                  <c:v>580329.853</c:v>
                </c:pt>
                <c:pt idx="28">
                  <c:v>575155.09299999999</c:v>
                </c:pt>
                <c:pt idx="29">
                  <c:v>577188.67599999998</c:v>
                </c:pt>
                <c:pt idx="30">
                  <c:v>583254.13899999997</c:v>
                </c:pt>
                <c:pt idx="31">
                  <c:v>595287.87199999997</c:v>
                </c:pt>
                <c:pt idx="32">
                  <c:v>654702.01700000011</c:v>
                </c:pt>
                <c:pt idx="33">
                  <c:v>662223.05700000003</c:v>
                </c:pt>
                <c:pt idx="34">
                  <c:v>631444.85499999998</c:v>
                </c:pt>
                <c:pt idx="35">
                  <c:v>640972.43900000001</c:v>
                </c:pt>
                <c:pt idx="36">
                  <c:v>648177.78099999996</c:v>
                </c:pt>
                <c:pt idx="37">
                  <c:v>649046.21</c:v>
                </c:pt>
                <c:pt idx="38">
                  <c:v>648064.49800000002</c:v>
                </c:pt>
                <c:pt idx="39">
                  <c:v>659605.64</c:v>
                </c:pt>
                <c:pt idx="40">
                  <c:v>667925.02099999995</c:v>
                </c:pt>
                <c:pt idx="41">
                  <c:v>635075.56099999999</c:v>
                </c:pt>
                <c:pt idx="42">
                  <c:v>643438.8679999999</c:v>
                </c:pt>
                <c:pt idx="43">
                  <c:v>626460.65700000001</c:v>
                </c:pt>
                <c:pt idx="44">
                  <c:v>648085.0149999999</c:v>
                </c:pt>
                <c:pt idx="45">
                  <c:v>639407.89900000009</c:v>
                </c:pt>
                <c:pt idx="46">
                  <c:v>639055.32899999991</c:v>
                </c:pt>
                <c:pt idx="47">
                  <c:v>623610.54300000006</c:v>
                </c:pt>
                <c:pt idx="48">
                  <c:v>637841.65800000005</c:v>
                </c:pt>
                <c:pt idx="49">
                  <c:v>682196.22699999996</c:v>
                </c:pt>
                <c:pt idx="50">
                  <c:v>626681.1860000001</c:v>
                </c:pt>
                <c:pt idx="51">
                  <c:v>493774.55299999996</c:v>
                </c:pt>
                <c:pt idx="52">
                  <c:v>217384.51800000001</c:v>
                </c:pt>
              </c:numCache>
            </c:numRef>
          </c:val>
          <c:smooth val="0"/>
          <c:extLst>
            <c:ext xmlns:c16="http://schemas.microsoft.com/office/drawing/2014/chart" uri="{C3380CC4-5D6E-409C-BE32-E72D297353CC}">
              <c16:uniqueId val="{00000002-A15F-4C1C-B6DA-2207DA323271}"/>
            </c:ext>
          </c:extLst>
        </c:ser>
        <c:dLbls>
          <c:showLegendKey val="0"/>
          <c:showVal val="0"/>
          <c:showCatName val="0"/>
          <c:showSerName val="0"/>
          <c:showPercent val="0"/>
          <c:showBubbleSize val="0"/>
        </c:dLbls>
        <c:marker val="1"/>
        <c:smooth val="0"/>
        <c:axId val="1971505168"/>
        <c:axId val="1698707664"/>
      </c:lineChart>
      <c:catAx>
        <c:axId val="197150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698707664"/>
        <c:crosses val="autoZero"/>
        <c:auto val="1"/>
        <c:lblAlgn val="ctr"/>
        <c:lblOffset val="100"/>
        <c:noMultiLvlLbl val="0"/>
      </c:catAx>
      <c:valAx>
        <c:axId val="169870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9715051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Tusentals tågkm</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b"/>
      <c:layout>
        <c:manualLayout>
          <c:xMode val="edge"/>
          <c:yMode val="edge"/>
          <c:x val="0.80924423082477559"/>
          <c:y val="0.6073781605408437"/>
          <c:w val="9.7272909709123473E-2"/>
          <c:h val="0.167012553752037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54949ED-C82C-41C8-A8D4-EDC8D7DC3D6F}">
  <sheetPr codeName="Diagram4"/>
  <sheetViews>
    <sheetView zoomScale="13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DFB363-CE2E-4B83-B1CB-266553FB2246}">
  <sheetPr codeName="Diagram17"/>
  <sheetViews>
    <sheetView zoomScale="13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515227-33B6-4263-8000-826E587872FC}">
  <sheetPr codeName="Diagram18"/>
  <sheetViews>
    <sheetView zoomScale="96"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27DAB3-EC65-46C4-8D93-AD406E1753CA}">
  <sheetPr codeName="Diagram20"/>
  <sheetViews>
    <sheetView zoomScale="13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D0CF233-D540-476C-8B19-096E45834CE7}">
  <sheetPr codeName="Diagram22"/>
  <sheetViews>
    <sheetView zoomScale="13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BA71E5-44A8-4DDE-B467-9BB2A939EE4C}">
  <sheetPr codeName="Diagram23"/>
  <sheetViews>
    <sheetView zoomScale="139"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CDBBC3-031F-4DA8-817D-521FC7051579}">
  <sheetPr codeName="Diagram24"/>
  <sheetViews>
    <sheetView zoomScale="13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5E91D2-EDC8-4BC6-BC73-181F73109BAC}">
  <sheetPr codeName="Diagram26"/>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5E1A656-387B-4825-9BE5-0E2744404E0B}">
  <sheetPr codeName="Diagram27"/>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B9B3A0-7954-4941-8CB7-838E2129B3E3}">
  <sheetPr/>
  <sheetViews>
    <sheetView zoomScale="139"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8CED629-9FDE-4B57-B2FA-7CA246AEAADC}">
  <sheetPr/>
  <sheetViews>
    <sheetView zoomScale="13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908C54-48FC-415A-B60D-F0457AE7D1CB}">
  <sheetPr/>
  <sheetViews>
    <sheetView zoomScale="139"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5377C6-8D35-49BE-84E6-8665A4755F34}">
  <sheetPr codeName="Diagram33"/>
  <sheetViews>
    <sheetView zoomScale="13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6557769-6686-428F-A55F-3F19AC2184E0}">
  <sheetPr codeName="Diagram35"/>
  <sheetViews>
    <sheetView zoomScale="13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D5E4DA5-E0A8-4C5C-BC89-6E249867EBA7}">
  <sheetPr codeName="Diagram37"/>
  <sheetViews>
    <sheetView zoomScale="13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616274-00B1-49D8-8EA1-A482AB96EB9A}">
  <sheetPr codeName="Diagram39"/>
  <sheetViews>
    <sheetView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97B754-B2A7-47E4-9835-8AF19E22D036}">
  <sheetPr/>
  <sheetViews>
    <sheetView zoomScale="13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6E5A2F8-64D9-4EBE-BCD6-2DEC923716A9}">
  <sheetPr codeName="Diagram7"/>
  <sheetViews>
    <sheetView zoomScale="13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BE57D4D-B25C-4BD0-BD81-9DAC3242C456}">
  <sheetPr codeName="Diagram9"/>
  <sheetViews>
    <sheetView zoomScale="13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425E64D-69CA-4216-A7D4-63F69C9DEDDD}">
  <sheetPr codeName="Diagram10"/>
  <sheetViews>
    <sheetView zoomScale="13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61B2108-A81B-47D2-9E7E-531E807DF592}">
  <sheetPr codeName="Diagram11"/>
  <sheetViews>
    <sheetView zoomScale="13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DDDEA4-8431-46A9-8901-01B34E7CA908}">
  <sheetPr codeName="Diagram12"/>
  <sheetViews>
    <sheetView zoomScale="13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90B646-CB4C-4136-A011-F76952D17507}">
  <sheetPr codeName="Diagram14"/>
  <sheetViews>
    <sheetView zoomScale="13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608C092-42C8-4152-A2B7-07EC6556E6BD}">
  <sheetPr codeName="Diagram16"/>
  <sheetViews>
    <sheetView zoomScale="13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153078</xdr:colOff>
      <xdr:row>5</xdr:row>
      <xdr:rowOff>153079</xdr:rowOff>
    </xdr:from>
    <xdr:to>
      <xdr:col>4</xdr:col>
      <xdr:colOff>255133</xdr:colOff>
      <xdr:row>9</xdr:row>
      <xdr:rowOff>108914</xdr:rowOff>
    </xdr:to>
    <xdr:pic>
      <xdr:nvPicPr>
        <xdr:cNvPr id="4" name="Bildobjekt 3">
          <a:extLst>
            <a:ext uri="{FF2B5EF4-FFF2-40B4-BE49-F238E27FC236}">
              <a16:creationId xmlns:a16="http://schemas.microsoft.com/office/drawing/2014/main" id="{19F19698-28D2-43FF-823E-170CABD14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940" y="1207633"/>
          <a:ext cx="2168639" cy="6021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501C592F-D5AE-4846-BFCC-FA073DD53D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C465B341-5754-4121-AD18-20DFBCA49C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797" cy="6072188"/>
    <xdr:graphicFrame macro="">
      <xdr:nvGraphicFramePr>
        <xdr:cNvPr id="2" name="Diagram 1">
          <a:extLst>
            <a:ext uri="{FF2B5EF4-FFF2-40B4-BE49-F238E27FC236}">
              <a16:creationId xmlns:a16="http://schemas.microsoft.com/office/drawing/2014/main" id="{F8832E7C-CC76-48BB-B9BF-C6032D0881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5EAF7788-C8A8-499F-86ED-DECB11D293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0ADB4B6B-1817-4E5C-9588-DCF6005FBF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DDA05E9D-218E-4236-94DF-514B7D34D2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114BFFBD-1CE3-455E-A74C-3C638262179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DAAA8170-039F-4712-9C95-9321100E0E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a:extLst>
            <a:ext uri="{FF2B5EF4-FFF2-40B4-BE49-F238E27FC236}">
              <a16:creationId xmlns:a16="http://schemas.microsoft.com/office/drawing/2014/main" id="{8E7FDB98-3C85-4966-AF80-40E18F3431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27FE3AA8-20B9-40C3-9C11-4436F4918B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B0FABA2C-FC2F-4C5C-A967-B200A157B6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0.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3A95AB80-FEB3-4939-98A2-EF4096C640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73C4B1A2-F78D-4440-903A-13DD4BF217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7B76155B-4670-47B5-B28C-968B3C74A2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D1E14C6D-3E4C-4821-9BB0-DA5F843008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a:extLst>
            <a:ext uri="{FF2B5EF4-FFF2-40B4-BE49-F238E27FC236}">
              <a16:creationId xmlns:a16="http://schemas.microsoft.com/office/drawing/2014/main" id="{43848026-B4D4-4B9C-B78A-3B18E3037F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D3486DC7-624D-47E0-87E9-3CC30265E51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69D531FB-A0D5-4F0D-9784-621BFD527DE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EAF27CF8-A158-41FC-ADB7-76A9910EF2B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BB93EFEF-56B2-4DDB-A69B-AE719795B8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F4FBA3D6-8B27-4F9D-A6B1-6E9844506D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41E61D05-0494-48E1-A52A-FC643325AD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2F796B0B-56D2-47EC-9093-C3ECF4EF00A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8867" cy="6078183"/>
    <xdr:graphicFrame macro="">
      <xdr:nvGraphicFramePr>
        <xdr:cNvPr id="2" name="Diagram 1">
          <a:extLst>
            <a:ext uri="{FF2B5EF4-FFF2-40B4-BE49-F238E27FC236}">
              <a16:creationId xmlns:a16="http://schemas.microsoft.com/office/drawing/2014/main" id="{04339393-CFD1-4523-A3E1-CAF9B8F417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Users\mme\Downloads\sjotrafik-2020-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PROJEKT%20UNS%20p&#229;%20G/Transportl&#228;get/Sj&#246;trafiken/xxxxxxxsj&#2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Figur A"/>
      <sheetName val="Figur B"/>
      <sheetName val="Figur C"/>
      <sheetName val="Q1"/>
      <sheetName val="Q2"/>
      <sheetName val="Q3"/>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nrik.petterson@trafa.se" TargetMode="External"/><Relationship Id="rId1" Type="http://schemas.openxmlformats.org/officeDocument/2006/relationships/hyperlink" Target="mailto:maria.melkersson@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transportstyrelsen.se/sv/luftfart/Statistik/Flygplatsstatisti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transportstyrelsen.se/sv/luftfart/Statistik/Flygplatsstatistik-/"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oresundsbron.com/sv/traffic-sta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tulli.fi/sv/statistik/logistikstatistik"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scb.se/hitta-statistik/statistik-efter-amne/handel-med-varor-och-tjanster/inrikeshandel/tjansteproduktionsindex/" TargetMode="External"/><Relationship Id="rId1" Type="http://schemas.openxmlformats.org/officeDocument/2006/relationships/hyperlink" Target="https://arbetsformedlingen.se/statistik/vars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likation-pt.trafikverket.se/ID76/trafikarbetetsforandring.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ransportstyrelsen.se/sv/vagtrafik/Trangselskat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trafa.se/sjofart/sjotrafi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B11-6453-4EF8-B055-0352AD28FFC8}">
  <sheetPr codeName="Blad2"/>
  <dimension ref="A1:V31"/>
  <sheetViews>
    <sheetView tabSelected="1" zoomScaleNormal="100" zoomScaleSheetLayoutView="112" workbookViewId="0">
      <selection sqref="A1:V1"/>
    </sheetView>
  </sheetViews>
  <sheetFormatPr defaultRowHeight="12.75" x14ac:dyDescent="0.2"/>
  <cols>
    <col min="1" max="4" width="9" style="6"/>
    <col min="5" max="5" width="14.125" style="6" customWidth="1"/>
    <col min="6" max="18" width="9" style="6"/>
    <col min="19" max="19" width="0.125" style="6" customWidth="1"/>
    <col min="20" max="21" width="9" style="6" hidden="1" customWidth="1"/>
    <col min="22" max="22" width="0.125" style="6" hidden="1" customWidth="1"/>
    <col min="23" max="16384" width="9" style="6"/>
  </cols>
  <sheetData>
    <row r="1" spans="1:22" ht="32.25" customHeight="1" x14ac:dyDescent="0.2">
      <c r="A1" s="400" t="s">
        <v>236</v>
      </c>
      <c r="B1" s="401"/>
      <c r="C1" s="401"/>
      <c r="D1" s="401"/>
      <c r="E1" s="401"/>
      <c r="F1" s="401"/>
      <c r="G1" s="401"/>
      <c r="H1" s="401"/>
      <c r="I1" s="401"/>
      <c r="J1" s="401"/>
      <c r="K1" s="401"/>
      <c r="L1" s="401"/>
      <c r="M1" s="401"/>
      <c r="N1" s="401"/>
      <c r="O1" s="401"/>
      <c r="P1" s="401"/>
      <c r="Q1" s="401"/>
      <c r="R1" s="401"/>
      <c r="S1" s="402"/>
      <c r="T1" s="402"/>
      <c r="U1" s="402"/>
      <c r="V1" s="402"/>
    </row>
    <row r="11" spans="1:22" ht="65.25" customHeight="1" x14ac:dyDescent="0.4">
      <c r="B11" s="7" t="s">
        <v>345</v>
      </c>
    </row>
    <row r="12" spans="1:22" ht="20.25" x14ac:dyDescent="0.3">
      <c r="B12" s="8" t="s">
        <v>346</v>
      </c>
    </row>
    <row r="13" spans="1:22" ht="18.75" x14ac:dyDescent="0.3">
      <c r="B13" s="9"/>
    </row>
    <row r="14" spans="1:22" ht="14.25" customHeight="1" x14ac:dyDescent="0.2">
      <c r="B14" s="10" t="s">
        <v>302</v>
      </c>
      <c r="F14" s="312"/>
      <c r="N14" s="6" t="s">
        <v>29</v>
      </c>
    </row>
    <row r="15" spans="1:22" ht="16.5" customHeight="1" x14ac:dyDescent="0.3">
      <c r="B15" s="9"/>
    </row>
    <row r="16" spans="1:22" ht="16.5" customHeight="1" x14ac:dyDescent="0.2">
      <c r="B16" s="10" t="s">
        <v>331</v>
      </c>
    </row>
    <row r="17" spans="2:7" ht="16.5" customHeight="1" x14ac:dyDescent="0.2">
      <c r="B17" s="10"/>
    </row>
    <row r="18" spans="2:7" x14ac:dyDescent="0.2">
      <c r="B18" s="11" t="s">
        <v>30</v>
      </c>
    </row>
    <row r="19" spans="2:7" x14ac:dyDescent="0.2">
      <c r="B19" s="15" t="s">
        <v>31</v>
      </c>
    </row>
    <row r="21" spans="2:7" x14ac:dyDescent="0.2">
      <c r="B21" s="223" t="s">
        <v>233</v>
      </c>
    </row>
    <row r="22" spans="2:7" x14ac:dyDescent="0.2">
      <c r="B22" s="15" t="s">
        <v>234</v>
      </c>
    </row>
    <row r="23" spans="2:7" x14ac:dyDescent="0.2">
      <c r="B23" s="10"/>
    </row>
    <row r="24" spans="2:7" x14ac:dyDescent="0.2">
      <c r="B24" s="16" t="s">
        <v>301</v>
      </c>
      <c r="C24" s="16"/>
      <c r="D24" s="16"/>
      <c r="E24" s="16"/>
      <c r="F24" s="16"/>
      <c r="G24" s="16"/>
    </row>
    <row r="25" spans="2:7" ht="18.75" x14ac:dyDescent="0.3">
      <c r="B25" s="12"/>
    </row>
    <row r="26" spans="2:7" x14ac:dyDescent="0.2">
      <c r="B26" s="10"/>
    </row>
    <row r="27" spans="2:7" x14ac:dyDescent="0.2">
      <c r="B27" s="13"/>
    </row>
    <row r="28" spans="2:7" x14ac:dyDescent="0.2">
      <c r="B28" s="13"/>
    </row>
    <row r="29" spans="2:7" x14ac:dyDescent="0.2">
      <c r="B29" s="13"/>
    </row>
    <row r="30" spans="2:7" x14ac:dyDescent="0.2">
      <c r="B30" s="13"/>
    </row>
    <row r="31" spans="2:7" x14ac:dyDescent="0.2">
      <c r="B31" s="14"/>
    </row>
  </sheetData>
  <mergeCells count="1">
    <mergeCell ref="A1:V1"/>
  </mergeCells>
  <hyperlinks>
    <hyperlink ref="B19" r:id="rId1" xr:uid="{264FA8D2-8A41-44BC-B3FD-EB048AF8FBAD}"/>
    <hyperlink ref="B22" r:id="rId2" xr:uid="{E21EE44A-7D97-427F-822B-426C3F2A4D02}"/>
  </hyperlinks>
  <pageMargins left="0.7" right="0.7" top="0.75" bottom="0.75" header="0.3" footer="0.3"/>
  <pageSetup paperSize="9" scale="6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8264-9346-457F-8191-B79268E1FEA5}">
  <sheetPr codeName="Blad28"/>
  <dimension ref="A1:X47"/>
  <sheetViews>
    <sheetView zoomScaleNormal="100" zoomScaleSheetLayoutView="130" workbookViewId="0">
      <pane xSplit="3" ySplit="7" topLeftCell="P8" activePane="bottomRight" state="frozen"/>
      <selection pane="topRight" activeCell="D1" sqref="D1"/>
      <selection pane="bottomLeft" activeCell="A8" sqref="A8"/>
      <selection pane="bottomRight"/>
    </sheetView>
  </sheetViews>
  <sheetFormatPr defaultRowHeight="14.25" x14ac:dyDescent="0.2"/>
  <cols>
    <col min="1" max="1" width="7" style="23" customWidth="1"/>
    <col min="2" max="3" width="9" style="23"/>
    <col min="4" max="5" width="11" style="38" customWidth="1"/>
    <col min="6" max="6" width="11" style="39" customWidth="1"/>
    <col min="7" max="13" width="11" style="38" customWidth="1"/>
    <col min="14" max="15" width="11" style="118" customWidth="1"/>
    <col min="16" max="18" width="11" style="38" customWidth="1"/>
    <col min="20" max="20" width="9.875" bestFit="1" customWidth="1"/>
    <col min="21" max="21" width="12.25" customWidth="1"/>
    <col min="22" max="22" width="9.625" bestFit="1" customWidth="1"/>
  </cols>
  <sheetData>
    <row r="1" spans="1:22" s="2" customFormat="1" x14ac:dyDescent="0.2">
      <c r="A1" s="137" t="s">
        <v>214</v>
      </c>
      <c r="B1" s="81"/>
      <c r="C1" s="81"/>
      <c r="D1" s="39"/>
      <c r="E1" s="39"/>
      <c r="F1" s="39"/>
      <c r="G1" s="39"/>
      <c r="H1" s="39"/>
      <c r="I1" s="39"/>
      <c r="J1" s="39"/>
      <c r="K1" s="39"/>
      <c r="L1" s="39"/>
      <c r="M1" s="39"/>
      <c r="N1" s="164"/>
      <c r="O1" s="164"/>
      <c r="P1" s="39"/>
      <c r="Q1" s="39"/>
      <c r="R1" s="39"/>
    </row>
    <row r="2" spans="1:22" s="2" customFormat="1" x14ac:dyDescent="0.2">
      <c r="A2" s="152" t="s">
        <v>215</v>
      </c>
      <c r="B2" s="81"/>
      <c r="C2" s="81"/>
      <c r="D2" s="39"/>
      <c r="E2" s="39"/>
      <c r="F2" s="39"/>
      <c r="G2" s="39"/>
      <c r="H2" s="39"/>
      <c r="I2" s="39"/>
      <c r="J2" s="39"/>
      <c r="K2" s="39"/>
      <c r="L2" s="39"/>
      <c r="M2" s="39"/>
      <c r="N2" s="164"/>
      <c r="O2" s="164"/>
      <c r="P2" s="39"/>
      <c r="Q2" s="39"/>
      <c r="R2" s="39"/>
    </row>
    <row r="4" spans="1:22" s="1" customFormat="1" ht="15" x14ac:dyDescent="0.25">
      <c r="A4" s="21"/>
      <c r="B4" s="21"/>
      <c r="C4" s="21"/>
      <c r="D4" s="36" t="s">
        <v>81</v>
      </c>
      <c r="E4" s="36"/>
      <c r="F4" s="37"/>
      <c r="G4" s="36"/>
      <c r="H4" s="36"/>
      <c r="I4" s="36"/>
      <c r="J4" s="36"/>
      <c r="K4" s="36"/>
      <c r="L4" s="44"/>
      <c r="M4" s="44"/>
      <c r="N4" s="44"/>
      <c r="O4" s="44"/>
      <c r="P4" s="44" t="s">
        <v>82</v>
      </c>
      <c r="Q4" s="44"/>
      <c r="R4" s="44" t="s">
        <v>83</v>
      </c>
      <c r="S4" s="46"/>
      <c r="T4" s="46"/>
    </row>
    <row r="5" spans="1:22" s="1" customFormat="1" ht="15" x14ac:dyDescent="0.25">
      <c r="A5" s="21"/>
      <c r="B5" s="21"/>
      <c r="C5" s="21"/>
      <c r="D5" s="44" t="s">
        <v>71</v>
      </c>
      <c r="E5" s="44"/>
      <c r="F5" s="45"/>
      <c r="G5" s="44" t="s">
        <v>84</v>
      </c>
      <c r="H5" s="44"/>
      <c r="I5" s="44"/>
      <c r="J5" s="44" t="s">
        <v>85</v>
      </c>
      <c r="K5" s="36"/>
      <c r="L5" s="36"/>
      <c r="M5" s="36"/>
      <c r="N5" s="44"/>
      <c r="O5" s="44"/>
      <c r="P5" s="36"/>
      <c r="Q5" s="36"/>
      <c r="R5" s="36"/>
    </row>
    <row r="6" spans="1:22" x14ac:dyDescent="0.2">
      <c r="D6" s="38" t="s">
        <v>76</v>
      </c>
      <c r="E6" s="38" t="s">
        <v>77</v>
      </c>
      <c r="F6" s="39" t="s">
        <v>72</v>
      </c>
      <c r="G6" s="38" t="s">
        <v>73</v>
      </c>
      <c r="H6" s="38" t="s">
        <v>74</v>
      </c>
      <c r="I6" s="38" t="s">
        <v>72</v>
      </c>
      <c r="J6" s="38" t="s">
        <v>73</v>
      </c>
      <c r="K6" s="38" t="s">
        <v>74</v>
      </c>
      <c r="L6" s="38" t="s">
        <v>72</v>
      </c>
      <c r="P6" s="38" t="s">
        <v>73</v>
      </c>
      <c r="Q6" s="38" t="s">
        <v>74</v>
      </c>
    </row>
    <row r="7" spans="1:22" x14ac:dyDescent="0.2">
      <c r="D7" s="40" t="s">
        <v>78</v>
      </c>
      <c r="E7" s="40" t="s">
        <v>79</v>
      </c>
      <c r="F7" s="41" t="s">
        <v>80</v>
      </c>
      <c r="G7" s="40" t="s">
        <v>78</v>
      </c>
      <c r="H7" s="40" t="s">
        <v>79</v>
      </c>
      <c r="I7" s="40" t="s">
        <v>80</v>
      </c>
      <c r="J7" s="40" t="s">
        <v>78</v>
      </c>
      <c r="K7" s="40" t="s">
        <v>79</v>
      </c>
      <c r="L7" s="40" t="s">
        <v>80</v>
      </c>
      <c r="M7" s="40"/>
      <c r="N7" s="155"/>
      <c r="O7" s="155"/>
      <c r="P7" s="40" t="s">
        <v>78</v>
      </c>
      <c r="Q7" s="40" t="s">
        <v>79</v>
      </c>
      <c r="R7" s="40"/>
    </row>
    <row r="8" spans="1:22" x14ac:dyDescent="0.2">
      <c r="A8" s="195">
        <v>2019</v>
      </c>
      <c r="B8" s="23" t="s">
        <v>39</v>
      </c>
      <c r="C8" s="118" t="s">
        <v>41</v>
      </c>
      <c r="D8" s="42">
        <v>918285</v>
      </c>
      <c r="E8" s="42">
        <v>802082</v>
      </c>
      <c r="F8" s="43">
        <v>1720367</v>
      </c>
      <c r="G8" s="42">
        <v>178888</v>
      </c>
      <c r="H8" s="42">
        <v>155588</v>
      </c>
      <c r="I8" s="42">
        <v>334476</v>
      </c>
      <c r="J8" s="42">
        <v>1097173</v>
      </c>
      <c r="K8" s="42">
        <v>957670</v>
      </c>
      <c r="L8" s="42">
        <v>2054843</v>
      </c>
      <c r="M8" s="169">
        <f>A8</f>
        <v>2019</v>
      </c>
      <c r="N8" s="118" t="s">
        <v>39</v>
      </c>
      <c r="O8" s="118" t="s">
        <v>41</v>
      </c>
      <c r="Q8" s="42">
        <v>543168</v>
      </c>
      <c r="R8" s="42">
        <v>2598011</v>
      </c>
      <c r="S8" s="2"/>
      <c r="T8" s="2"/>
      <c r="U8" s="2"/>
      <c r="V8" s="2"/>
    </row>
    <row r="9" spans="1:22" x14ac:dyDescent="0.2">
      <c r="A9" s="195">
        <v>2019</v>
      </c>
      <c r="B9" s="23" t="s">
        <v>40</v>
      </c>
      <c r="C9" s="118" t="s">
        <v>42</v>
      </c>
      <c r="D9" s="42">
        <v>825764</v>
      </c>
      <c r="E9" s="42">
        <v>866682</v>
      </c>
      <c r="F9" s="43">
        <v>1692446</v>
      </c>
      <c r="G9" s="42">
        <v>141422</v>
      </c>
      <c r="H9" s="42">
        <v>149159</v>
      </c>
      <c r="I9" s="42">
        <v>290581</v>
      </c>
      <c r="J9" s="42">
        <v>967186</v>
      </c>
      <c r="K9" s="42">
        <v>1015841</v>
      </c>
      <c r="L9" s="42">
        <v>1983027</v>
      </c>
      <c r="M9" s="169">
        <f t="shared" ref="M9:M32" si="0">A9</f>
        <v>2019</v>
      </c>
      <c r="N9" s="118" t="s">
        <v>40</v>
      </c>
      <c r="O9" s="118" t="s">
        <v>42</v>
      </c>
      <c r="Q9" s="42">
        <v>561082</v>
      </c>
      <c r="R9" s="42">
        <v>2544109</v>
      </c>
      <c r="S9" s="217"/>
      <c r="T9" s="217"/>
      <c r="U9" s="217"/>
      <c r="V9" s="217"/>
    </row>
    <row r="10" spans="1:22" x14ac:dyDescent="0.2">
      <c r="A10" s="195">
        <v>2019</v>
      </c>
      <c r="B10" s="23" t="s">
        <v>13</v>
      </c>
      <c r="C10" s="118" t="s">
        <v>20</v>
      </c>
      <c r="D10" s="42">
        <v>1029725</v>
      </c>
      <c r="E10" s="42">
        <v>987914</v>
      </c>
      <c r="F10" s="43">
        <v>2017639</v>
      </c>
      <c r="G10" s="42">
        <v>165403</v>
      </c>
      <c r="H10" s="42">
        <v>138459</v>
      </c>
      <c r="I10" s="42">
        <v>303862</v>
      </c>
      <c r="J10" s="42">
        <v>1195128</v>
      </c>
      <c r="K10" s="42">
        <v>1126373</v>
      </c>
      <c r="L10" s="42">
        <v>2321501</v>
      </c>
      <c r="M10" s="169">
        <f t="shared" si="0"/>
        <v>2019</v>
      </c>
      <c r="N10" s="118" t="s">
        <v>13</v>
      </c>
      <c r="O10" s="118" t="s">
        <v>20</v>
      </c>
      <c r="Q10" s="42">
        <v>646618</v>
      </c>
      <c r="R10" s="42">
        <v>2968119</v>
      </c>
      <c r="S10" s="397"/>
      <c r="T10" s="397"/>
      <c r="U10" s="397"/>
      <c r="V10" s="397"/>
    </row>
    <row r="11" spans="1:22" x14ac:dyDescent="0.2">
      <c r="A11" s="195">
        <v>2019</v>
      </c>
      <c r="B11" s="23" t="s">
        <v>14</v>
      </c>
      <c r="C11" s="118" t="s">
        <v>14</v>
      </c>
      <c r="D11" s="42">
        <v>1131789</v>
      </c>
      <c r="E11" s="42">
        <v>1140688</v>
      </c>
      <c r="F11" s="43">
        <v>2272477</v>
      </c>
      <c r="G11" s="42">
        <v>130270</v>
      </c>
      <c r="H11" s="42">
        <v>119210</v>
      </c>
      <c r="I11" s="42">
        <v>249480</v>
      </c>
      <c r="J11" s="42">
        <v>1262059</v>
      </c>
      <c r="K11" s="42">
        <v>1259898</v>
      </c>
      <c r="L11" s="42">
        <v>2521957</v>
      </c>
      <c r="M11" s="169">
        <f t="shared" si="0"/>
        <v>2019</v>
      </c>
      <c r="N11" s="118" t="s">
        <v>14</v>
      </c>
      <c r="O11" s="118" t="s">
        <v>14</v>
      </c>
      <c r="Q11" s="42">
        <v>568812</v>
      </c>
      <c r="R11" s="42">
        <v>3090769</v>
      </c>
      <c r="S11" s="2"/>
      <c r="T11" s="2"/>
      <c r="U11" s="2"/>
      <c r="V11" s="2"/>
    </row>
    <row r="12" spans="1:22" x14ac:dyDescent="0.2">
      <c r="A12" s="195">
        <v>2019</v>
      </c>
      <c r="B12" s="23" t="s">
        <v>15</v>
      </c>
      <c r="C12" s="118" t="s">
        <v>21</v>
      </c>
      <c r="D12" s="42">
        <v>1260013</v>
      </c>
      <c r="E12" s="42">
        <v>1272530</v>
      </c>
      <c r="F12" s="43">
        <v>2532543</v>
      </c>
      <c r="G12" s="42">
        <v>132130</v>
      </c>
      <c r="H12" s="42">
        <v>117630</v>
      </c>
      <c r="I12" s="42">
        <v>249760</v>
      </c>
      <c r="J12" s="42">
        <v>1392143</v>
      </c>
      <c r="K12" s="42">
        <v>1390160</v>
      </c>
      <c r="L12" s="42">
        <v>2782303</v>
      </c>
      <c r="M12" s="169">
        <f t="shared" si="0"/>
        <v>2019</v>
      </c>
      <c r="N12" s="118" t="s">
        <v>15</v>
      </c>
      <c r="O12" s="118" t="s">
        <v>21</v>
      </c>
      <c r="Q12" s="42">
        <v>651794</v>
      </c>
      <c r="R12" s="42">
        <v>3434097</v>
      </c>
      <c r="S12" s="2"/>
      <c r="T12" s="2"/>
      <c r="U12" s="2"/>
      <c r="V12" s="2"/>
    </row>
    <row r="13" spans="1:22" x14ac:dyDescent="0.2">
      <c r="A13" s="195">
        <v>2019</v>
      </c>
      <c r="B13" s="23" t="s">
        <v>16</v>
      </c>
      <c r="C13" s="118" t="s">
        <v>22</v>
      </c>
      <c r="D13" s="42">
        <v>1354321</v>
      </c>
      <c r="E13" s="42">
        <v>1445175</v>
      </c>
      <c r="F13" s="43">
        <v>2799496</v>
      </c>
      <c r="G13" s="42">
        <v>151076</v>
      </c>
      <c r="H13" s="42">
        <v>179664</v>
      </c>
      <c r="I13" s="42">
        <v>330740</v>
      </c>
      <c r="J13" s="42">
        <v>1505397</v>
      </c>
      <c r="K13" s="42">
        <v>1624839</v>
      </c>
      <c r="L13" s="42">
        <v>3130236</v>
      </c>
      <c r="M13" s="169">
        <f t="shared" si="0"/>
        <v>2019</v>
      </c>
      <c r="N13" s="118" t="s">
        <v>16</v>
      </c>
      <c r="O13" s="118" t="s">
        <v>22</v>
      </c>
      <c r="Q13" s="42">
        <v>581626</v>
      </c>
      <c r="R13" s="42">
        <v>3711862</v>
      </c>
    </row>
    <row r="14" spans="1:22" x14ac:dyDescent="0.2">
      <c r="A14" s="195">
        <v>2019</v>
      </c>
      <c r="B14" s="23" t="s">
        <v>17</v>
      </c>
      <c r="C14" s="118" t="s">
        <v>23</v>
      </c>
      <c r="D14" s="42">
        <v>1450818</v>
      </c>
      <c r="E14" s="42">
        <v>1444575</v>
      </c>
      <c r="F14" s="43">
        <v>2895393</v>
      </c>
      <c r="G14" s="42">
        <v>183580</v>
      </c>
      <c r="H14" s="42">
        <v>194621</v>
      </c>
      <c r="I14" s="42">
        <v>378201</v>
      </c>
      <c r="J14" s="42">
        <v>1634398</v>
      </c>
      <c r="K14" s="42">
        <v>1639196</v>
      </c>
      <c r="L14" s="42">
        <v>3273594</v>
      </c>
      <c r="M14" s="169">
        <f t="shared" si="0"/>
        <v>2019</v>
      </c>
      <c r="N14" s="118" t="s">
        <v>17</v>
      </c>
      <c r="O14" s="118" t="s">
        <v>23</v>
      </c>
      <c r="Q14" s="42">
        <v>463127</v>
      </c>
      <c r="R14" s="42">
        <v>3736721</v>
      </c>
    </row>
    <row r="15" spans="1:22" x14ac:dyDescent="0.2">
      <c r="A15" s="195">
        <v>2019</v>
      </c>
      <c r="B15" s="23" t="s">
        <v>18</v>
      </c>
      <c r="C15" s="118" t="s">
        <v>24</v>
      </c>
      <c r="D15" s="42">
        <v>1425309</v>
      </c>
      <c r="E15" s="42">
        <v>1297113</v>
      </c>
      <c r="F15" s="43">
        <v>2722422</v>
      </c>
      <c r="G15" s="42">
        <v>192561</v>
      </c>
      <c r="H15" s="42">
        <v>149751</v>
      </c>
      <c r="I15" s="42">
        <v>342312</v>
      </c>
      <c r="J15" s="42">
        <v>1617870</v>
      </c>
      <c r="K15" s="42">
        <v>1446864</v>
      </c>
      <c r="L15" s="42">
        <v>3064734</v>
      </c>
      <c r="M15" s="169">
        <f t="shared" si="0"/>
        <v>2019</v>
      </c>
      <c r="N15" s="118" t="s">
        <v>18</v>
      </c>
      <c r="O15" s="118" t="s">
        <v>24</v>
      </c>
      <c r="Q15" s="42">
        <v>546391</v>
      </c>
      <c r="R15" s="42">
        <v>3611125</v>
      </c>
    </row>
    <row r="16" spans="1:22" x14ac:dyDescent="0.2">
      <c r="A16" s="195">
        <v>2019</v>
      </c>
      <c r="B16" s="23" t="s">
        <v>19</v>
      </c>
      <c r="C16" s="118" t="s">
        <v>19</v>
      </c>
      <c r="D16" s="42">
        <v>1282452</v>
      </c>
      <c r="E16" s="42">
        <v>1310307</v>
      </c>
      <c r="F16" s="43">
        <v>2592759</v>
      </c>
      <c r="G16" s="42">
        <v>137495</v>
      </c>
      <c r="H16" s="42">
        <v>138180</v>
      </c>
      <c r="I16" s="42">
        <v>275675</v>
      </c>
      <c r="J16" s="42">
        <v>1419947</v>
      </c>
      <c r="K16" s="42">
        <v>1448487</v>
      </c>
      <c r="L16" s="42">
        <v>2868434</v>
      </c>
      <c r="M16" s="169">
        <f t="shared" si="0"/>
        <v>2019</v>
      </c>
      <c r="N16" s="118" t="s">
        <v>19</v>
      </c>
      <c r="O16" s="118" t="s">
        <v>19</v>
      </c>
      <c r="Q16" s="42">
        <v>635656</v>
      </c>
      <c r="R16" s="42">
        <v>3504090</v>
      </c>
    </row>
    <row r="17" spans="1:23" x14ac:dyDescent="0.2">
      <c r="A17" s="195">
        <v>2019</v>
      </c>
      <c r="B17" s="23" t="s">
        <v>25</v>
      </c>
      <c r="C17" s="118" t="s">
        <v>26</v>
      </c>
      <c r="D17" s="42">
        <v>1177196</v>
      </c>
      <c r="E17" s="42">
        <v>1208861</v>
      </c>
      <c r="F17" s="43">
        <v>2386057</v>
      </c>
      <c r="G17" s="42">
        <v>124191</v>
      </c>
      <c r="H17" s="42">
        <v>151897</v>
      </c>
      <c r="I17" s="42">
        <v>276088</v>
      </c>
      <c r="J17" s="42">
        <v>1301387</v>
      </c>
      <c r="K17" s="42">
        <v>1360758</v>
      </c>
      <c r="L17" s="42">
        <v>2662145</v>
      </c>
      <c r="M17" s="169">
        <f t="shared" si="0"/>
        <v>2019</v>
      </c>
      <c r="N17" s="118" t="s">
        <v>25</v>
      </c>
      <c r="O17" s="118" t="s">
        <v>26</v>
      </c>
      <c r="Q17" s="42">
        <v>652476</v>
      </c>
      <c r="R17" s="42">
        <v>3314621</v>
      </c>
      <c r="U17" s="195" t="s">
        <v>217</v>
      </c>
    </row>
    <row r="18" spans="1:23" x14ac:dyDescent="0.2">
      <c r="A18" s="195">
        <v>2019</v>
      </c>
      <c r="B18" s="23" t="s">
        <v>27</v>
      </c>
      <c r="C18" s="118" t="s">
        <v>27</v>
      </c>
      <c r="D18" s="42">
        <v>984314</v>
      </c>
      <c r="E18" s="42">
        <v>898314</v>
      </c>
      <c r="F18" s="43">
        <v>1882628</v>
      </c>
      <c r="G18" s="42">
        <v>125369</v>
      </c>
      <c r="H18" s="42">
        <v>117631</v>
      </c>
      <c r="I18" s="42">
        <v>243000</v>
      </c>
      <c r="J18" s="42">
        <v>1109683</v>
      </c>
      <c r="K18" s="42">
        <v>1015945</v>
      </c>
      <c r="L18" s="42">
        <v>2125628</v>
      </c>
      <c r="M18" s="169">
        <f t="shared" si="0"/>
        <v>2019</v>
      </c>
      <c r="N18" s="118" t="s">
        <v>27</v>
      </c>
      <c r="O18" s="118" t="s">
        <v>27</v>
      </c>
      <c r="Q18" s="42">
        <v>609603</v>
      </c>
      <c r="R18" s="42">
        <v>2735231</v>
      </c>
      <c r="U18" s="195" t="s">
        <v>216</v>
      </c>
    </row>
    <row r="19" spans="1:23" x14ac:dyDescent="0.2">
      <c r="A19" s="195">
        <v>2019</v>
      </c>
      <c r="B19" s="23" t="s">
        <v>28</v>
      </c>
      <c r="C19" s="118" t="s">
        <v>28</v>
      </c>
      <c r="D19" s="42">
        <v>870012</v>
      </c>
      <c r="E19" s="42">
        <v>978703</v>
      </c>
      <c r="F19" s="43">
        <v>1848715</v>
      </c>
      <c r="G19" s="42">
        <v>129451</v>
      </c>
      <c r="H19" s="42">
        <v>180027</v>
      </c>
      <c r="I19" s="42">
        <v>309478</v>
      </c>
      <c r="J19" s="42">
        <v>999463</v>
      </c>
      <c r="K19" s="42">
        <v>1158730</v>
      </c>
      <c r="L19" s="42">
        <v>2158193</v>
      </c>
      <c r="M19" s="169">
        <f t="shared" si="0"/>
        <v>2019</v>
      </c>
      <c r="N19" s="118" t="s">
        <v>28</v>
      </c>
      <c r="O19" s="118" t="s">
        <v>28</v>
      </c>
      <c r="Q19" s="42">
        <v>513976</v>
      </c>
      <c r="R19" s="42">
        <v>2672169</v>
      </c>
      <c r="V19" s="44" t="s">
        <v>75</v>
      </c>
      <c r="W19" s="195" t="s">
        <v>70</v>
      </c>
    </row>
    <row r="20" spans="1:23" x14ac:dyDescent="0.2">
      <c r="A20" s="195">
        <v>2020</v>
      </c>
      <c r="B20" s="23" t="s">
        <v>39</v>
      </c>
      <c r="C20" s="118" t="s">
        <v>41</v>
      </c>
      <c r="D20" s="42">
        <v>909218</v>
      </c>
      <c r="E20" s="42">
        <v>793180</v>
      </c>
      <c r="F20" s="43">
        <v>1702398</v>
      </c>
      <c r="G20" s="42">
        <v>171665</v>
      </c>
      <c r="H20" s="42">
        <v>147901</v>
      </c>
      <c r="I20" s="42">
        <v>319566</v>
      </c>
      <c r="J20" s="42">
        <v>1080883</v>
      </c>
      <c r="K20" s="42">
        <v>941081</v>
      </c>
      <c r="L20" s="42">
        <v>2021964</v>
      </c>
      <c r="M20" s="169">
        <f t="shared" si="0"/>
        <v>2020</v>
      </c>
      <c r="N20" s="118" t="s">
        <v>39</v>
      </c>
      <c r="O20" s="118" t="s">
        <v>41</v>
      </c>
      <c r="P20" s="42"/>
      <c r="Q20" s="42">
        <v>483734</v>
      </c>
      <c r="R20" s="42">
        <v>2505698</v>
      </c>
      <c r="T20" s="350" t="s">
        <v>319</v>
      </c>
      <c r="U20" s="299" t="s">
        <v>86</v>
      </c>
      <c r="V20" s="51">
        <f>100*(Q20/Q8-1)</f>
        <v>-10.942102627548012</v>
      </c>
      <c r="W20" s="51">
        <f t="shared" ref="W20:W32" si="1">100*(L20/L8-1)</f>
        <v>-1.60007358226395</v>
      </c>
    </row>
    <row r="21" spans="1:23" x14ac:dyDescent="0.2">
      <c r="A21" s="195">
        <v>2020</v>
      </c>
      <c r="B21" s="23" t="s">
        <v>40</v>
      </c>
      <c r="C21" s="118" t="s">
        <v>42</v>
      </c>
      <c r="D21" s="42">
        <v>828628</v>
      </c>
      <c r="E21" s="42">
        <v>850937</v>
      </c>
      <c r="F21" s="43">
        <v>1679565</v>
      </c>
      <c r="G21" s="42">
        <v>137013</v>
      </c>
      <c r="H21" s="42">
        <v>136448</v>
      </c>
      <c r="I21" s="42">
        <v>273461</v>
      </c>
      <c r="J21" s="42">
        <v>965641</v>
      </c>
      <c r="K21" s="42">
        <v>987385</v>
      </c>
      <c r="L21" s="42">
        <v>1953026</v>
      </c>
      <c r="M21" s="169">
        <f t="shared" si="0"/>
        <v>2020</v>
      </c>
      <c r="N21" s="118" t="s">
        <v>40</v>
      </c>
      <c r="O21" s="118" t="s">
        <v>42</v>
      </c>
      <c r="P21" s="42"/>
      <c r="Q21" s="42">
        <v>500738</v>
      </c>
      <c r="R21" s="42">
        <v>2453764</v>
      </c>
      <c r="T21" s="350" t="s">
        <v>319</v>
      </c>
      <c r="U21" s="298" t="s">
        <v>87</v>
      </c>
      <c r="V21" s="51">
        <f t="shared" ref="V21:V31" si="2">100*(Q21/Q9-1)</f>
        <v>-10.754934216389046</v>
      </c>
      <c r="W21" s="51">
        <f t="shared" si="1"/>
        <v>-1.5128891336325778</v>
      </c>
    </row>
    <row r="22" spans="1:23" x14ac:dyDescent="0.2">
      <c r="A22" s="195">
        <v>2020</v>
      </c>
      <c r="B22" s="23" t="s">
        <v>13</v>
      </c>
      <c r="C22" s="118" t="s">
        <v>20</v>
      </c>
      <c r="D22" s="42">
        <v>437139</v>
      </c>
      <c r="E22" s="42">
        <v>346056</v>
      </c>
      <c r="F22" s="43">
        <v>783195</v>
      </c>
      <c r="G22" s="42">
        <v>101640</v>
      </c>
      <c r="H22" s="42">
        <v>46503</v>
      </c>
      <c r="I22" s="42">
        <v>148143</v>
      </c>
      <c r="J22" s="42">
        <v>538779</v>
      </c>
      <c r="K22" s="42">
        <v>392559</v>
      </c>
      <c r="L22" s="42">
        <v>931338</v>
      </c>
      <c r="M22" s="169">
        <f t="shared" si="0"/>
        <v>2020</v>
      </c>
      <c r="N22" s="118" t="s">
        <v>13</v>
      </c>
      <c r="O22" s="118" t="s">
        <v>20</v>
      </c>
      <c r="P22" s="42"/>
      <c r="Q22" s="42">
        <v>269112</v>
      </c>
      <c r="R22" s="42">
        <v>1200450</v>
      </c>
      <c r="T22" s="350" t="s">
        <v>319</v>
      </c>
      <c r="U22" s="50" t="s">
        <v>69</v>
      </c>
      <c r="V22" s="51">
        <f t="shared" si="2"/>
        <v>-58.381610162414276</v>
      </c>
      <c r="W22" s="51">
        <f t="shared" si="1"/>
        <v>-59.882076294604225</v>
      </c>
    </row>
    <row r="23" spans="1:23" x14ac:dyDescent="0.2">
      <c r="A23" s="195">
        <v>2020</v>
      </c>
      <c r="B23" s="23" t="s">
        <v>14</v>
      </c>
      <c r="C23" s="118" t="s">
        <v>14</v>
      </c>
      <c r="D23" s="42">
        <v>19842</v>
      </c>
      <c r="E23" s="42">
        <v>13356</v>
      </c>
      <c r="F23" s="43">
        <v>33198</v>
      </c>
      <c r="G23" s="42">
        <v>5722</v>
      </c>
      <c r="H23" s="42">
        <v>1100</v>
      </c>
      <c r="I23" s="42">
        <v>6822</v>
      </c>
      <c r="J23" s="42">
        <v>25564</v>
      </c>
      <c r="K23" s="42">
        <v>14456</v>
      </c>
      <c r="L23" s="42">
        <v>40020</v>
      </c>
      <c r="M23" s="169">
        <f t="shared" si="0"/>
        <v>2020</v>
      </c>
      <c r="N23" s="118" t="s">
        <v>14</v>
      </c>
      <c r="O23" s="118" t="s">
        <v>14</v>
      </c>
      <c r="P23" s="42"/>
      <c r="Q23" s="42">
        <v>13622</v>
      </c>
      <c r="R23" s="42">
        <v>53642</v>
      </c>
      <c r="T23" s="350" t="s">
        <v>319</v>
      </c>
      <c r="U23" s="50" t="s">
        <v>68</v>
      </c>
      <c r="V23" s="51">
        <f t="shared" si="2"/>
        <v>-97.605184138168681</v>
      </c>
      <c r="W23" s="51">
        <f t="shared" si="1"/>
        <v>-98.413137099482668</v>
      </c>
    </row>
    <row r="24" spans="1:23" x14ac:dyDescent="0.2">
      <c r="A24" s="195">
        <v>2020</v>
      </c>
      <c r="B24" s="23" t="s">
        <v>15</v>
      </c>
      <c r="C24" s="118" t="s">
        <v>21</v>
      </c>
      <c r="D24" s="42">
        <v>29034</v>
      </c>
      <c r="E24" s="42">
        <v>23550</v>
      </c>
      <c r="F24" s="43">
        <v>52584</v>
      </c>
      <c r="G24" s="42">
        <v>1666</v>
      </c>
      <c r="H24" s="42">
        <v>1874</v>
      </c>
      <c r="I24" s="42">
        <v>3540</v>
      </c>
      <c r="J24" s="42">
        <v>30700</v>
      </c>
      <c r="K24" s="42">
        <v>25424</v>
      </c>
      <c r="L24" s="42">
        <v>56124</v>
      </c>
      <c r="M24" s="169">
        <f t="shared" si="0"/>
        <v>2020</v>
      </c>
      <c r="N24" s="118" t="s">
        <v>15</v>
      </c>
      <c r="O24" s="118" t="s">
        <v>21</v>
      </c>
      <c r="P24" s="42"/>
      <c r="Q24" s="42">
        <v>14479</v>
      </c>
      <c r="R24" s="42">
        <v>70603</v>
      </c>
      <c r="T24" s="350" t="s">
        <v>319</v>
      </c>
      <c r="U24" s="50" t="s">
        <v>15</v>
      </c>
      <c r="V24" s="51">
        <f t="shared" si="2"/>
        <v>-97.778592622822543</v>
      </c>
      <c r="W24" s="51">
        <f t="shared" si="1"/>
        <v>-97.98282214410149</v>
      </c>
    </row>
    <row r="25" spans="1:23" x14ac:dyDescent="0.2">
      <c r="A25" s="195">
        <v>2020</v>
      </c>
      <c r="B25" s="23" t="s">
        <v>16</v>
      </c>
      <c r="C25" s="118" t="s">
        <v>22</v>
      </c>
      <c r="D25" s="42">
        <v>50199</v>
      </c>
      <c r="E25" s="42">
        <v>56863</v>
      </c>
      <c r="F25" s="43">
        <v>107062</v>
      </c>
      <c r="G25" s="42">
        <v>3815</v>
      </c>
      <c r="H25" s="42">
        <v>5095</v>
      </c>
      <c r="I25" s="42">
        <v>8910</v>
      </c>
      <c r="J25" s="42">
        <v>54014</v>
      </c>
      <c r="K25" s="42">
        <v>61958</v>
      </c>
      <c r="L25" s="42">
        <v>115972</v>
      </c>
      <c r="M25" s="169">
        <f t="shared" si="0"/>
        <v>2020</v>
      </c>
      <c r="N25" s="118" t="s">
        <v>16</v>
      </c>
      <c r="O25" s="118" t="s">
        <v>22</v>
      </c>
      <c r="P25" s="42"/>
      <c r="Q25" s="42">
        <v>38712</v>
      </c>
      <c r="R25" s="42">
        <v>154684</v>
      </c>
      <c r="T25" s="350" t="s">
        <v>319</v>
      </c>
      <c r="U25" s="50" t="s">
        <v>67</v>
      </c>
      <c r="V25" s="51">
        <f t="shared" si="2"/>
        <v>-93.344176498299589</v>
      </c>
      <c r="W25" s="51">
        <f t="shared" si="1"/>
        <v>-96.295103627969269</v>
      </c>
    </row>
    <row r="26" spans="1:23" x14ac:dyDescent="0.2">
      <c r="A26" s="195">
        <v>2020</v>
      </c>
      <c r="B26" s="23" t="s">
        <v>17</v>
      </c>
      <c r="C26" s="118" t="s">
        <v>23</v>
      </c>
      <c r="D26" s="42">
        <v>134373</v>
      </c>
      <c r="E26" s="42">
        <v>178464</v>
      </c>
      <c r="F26" s="43">
        <v>312837</v>
      </c>
      <c r="G26" s="42">
        <v>12011</v>
      </c>
      <c r="H26" s="42">
        <v>15582</v>
      </c>
      <c r="I26" s="42">
        <v>27593</v>
      </c>
      <c r="J26" s="42">
        <v>146384</v>
      </c>
      <c r="K26" s="42">
        <v>194046</v>
      </c>
      <c r="L26" s="42">
        <v>340430</v>
      </c>
      <c r="M26" s="169">
        <f t="shared" si="0"/>
        <v>2020</v>
      </c>
      <c r="N26" s="118" t="s">
        <v>17</v>
      </c>
      <c r="O26" s="118" t="s">
        <v>23</v>
      </c>
      <c r="P26" s="42"/>
      <c r="Q26" s="42">
        <v>96064</v>
      </c>
      <c r="R26" s="42">
        <v>436494</v>
      </c>
      <c r="T26" s="350" t="s">
        <v>319</v>
      </c>
      <c r="U26" s="50" t="s">
        <v>66</v>
      </c>
      <c r="V26" s="51">
        <f t="shared" si="2"/>
        <v>-79.257525473574205</v>
      </c>
      <c r="W26" s="51">
        <f t="shared" si="1"/>
        <v>-89.600726296541353</v>
      </c>
    </row>
    <row r="27" spans="1:23" x14ac:dyDescent="0.2">
      <c r="A27" s="195">
        <v>2020</v>
      </c>
      <c r="B27" s="23" t="s">
        <v>18</v>
      </c>
      <c r="C27" s="118" t="s">
        <v>24</v>
      </c>
      <c r="D27" s="42">
        <v>241067</v>
      </c>
      <c r="E27" s="42">
        <v>192902</v>
      </c>
      <c r="F27" s="43">
        <v>433969</v>
      </c>
      <c r="G27" s="42">
        <v>21360</v>
      </c>
      <c r="H27" s="42">
        <v>16879</v>
      </c>
      <c r="I27" s="42">
        <v>38239</v>
      </c>
      <c r="J27" s="42">
        <v>262427</v>
      </c>
      <c r="K27" s="42">
        <v>209781</v>
      </c>
      <c r="L27" s="42">
        <v>472208</v>
      </c>
      <c r="M27" s="169">
        <f t="shared" si="0"/>
        <v>2020</v>
      </c>
      <c r="N27" s="118" t="s">
        <v>18</v>
      </c>
      <c r="O27" s="118" t="s">
        <v>24</v>
      </c>
      <c r="P27" s="42"/>
      <c r="Q27" s="42">
        <v>125054</v>
      </c>
      <c r="R27" s="42">
        <v>597262</v>
      </c>
      <c r="T27" s="350" t="s">
        <v>319</v>
      </c>
      <c r="U27" s="50" t="s">
        <v>65</v>
      </c>
      <c r="V27" s="51">
        <f t="shared" si="2"/>
        <v>-77.112726966586195</v>
      </c>
      <c r="W27" s="51">
        <f t="shared" si="1"/>
        <v>-84.592202781709602</v>
      </c>
    </row>
    <row r="28" spans="1:23" x14ac:dyDescent="0.2">
      <c r="A28" s="195">
        <v>2020</v>
      </c>
      <c r="B28" s="23" t="s">
        <v>19</v>
      </c>
      <c r="C28" s="118" t="s">
        <v>19</v>
      </c>
      <c r="D28" s="42">
        <v>192564</v>
      </c>
      <c r="E28" s="42">
        <v>194502</v>
      </c>
      <c r="F28" s="43">
        <v>387066</v>
      </c>
      <c r="G28" s="42">
        <v>16741</v>
      </c>
      <c r="H28" s="42">
        <v>16498</v>
      </c>
      <c r="I28" s="42">
        <v>33239</v>
      </c>
      <c r="J28" s="42">
        <v>209305</v>
      </c>
      <c r="K28" s="42">
        <v>211000</v>
      </c>
      <c r="L28" s="42">
        <v>420305</v>
      </c>
      <c r="M28" s="169">
        <f t="shared" si="0"/>
        <v>2020</v>
      </c>
      <c r="N28" s="118" t="s">
        <v>19</v>
      </c>
      <c r="O28" s="118" t="s">
        <v>19</v>
      </c>
      <c r="P28" s="42"/>
      <c r="Q28" s="42">
        <v>149993</v>
      </c>
      <c r="R28" s="42">
        <v>570298</v>
      </c>
      <c r="T28" s="350" t="s">
        <v>319</v>
      </c>
      <c r="U28" s="50" t="s">
        <v>64</v>
      </c>
      <c r="V28" s="51">
        <f t="shared" si="2"/>
        <v>-76.403432045005488</v>
      </c>
      <c r="W28" s="51">
        <f t="shared" si="1"/>
        <v>-85.347231276717537</v>
      </c>
    </row>
    <row r="29" spans="1:23" x14ac:dyDescent="0.2">
      <c r="A29" s="195">
        <v>2020</v>
      </c>
      <c r="B29" s="23" t="s">
        <v>25</v>
      </c>
      <c r="C29" s="118" t="s">
        <v>26</v>
      </c>
      <c r="D29" s="42">
        <v>219936</v>
      </c>
      <c r="E29" s="42">
        <v>221379</v>
      </c>
      <c r="F29" s="43">
        <v>441315</v>
      </c>
      <c r="G29" s="42">
        <v>18744</v>
      </c>
      <c r="H29" s="42">
        <v>21843</v>
      </c>
      <c r="I29" s="42">
        <v>40587</v>
      </c>
      <c r="J29" s="42">
        <v>238680</v>
      </c>
      <c r="K29" s="42">
        <v>243222</v>
      </c>
      <c r="L29" s="42">
        <v>481902</v>
      </c>
      <c r="M29" s="169">
        <f t="shared" si="0"/>
        <v>2020</v>
      </c>
      <c r="N29" s="118" t="s">
        <v>25</v>
      </c>
      <c r="O29" s="118" t="s">
        <v>26</v>
      </c>
      <c r="P29" s="42"/>
      <c r="Q29" s="42">
        <v>174199</v>
      </c>
      <c r="R29" s="42">
        <v>656101</v>
      </c>
      <c r="T29" s="350" t="s">
        <v>319</v>
      </c>
      <c r="U29" s="50" t="s">
        <v>62</v>
      </c>
      <c r="V29" s="51">
        <f t="shared" si="2"/>
        <v>-73.301853248242082</v>
      </c>
      <c r="W29" s="51">
        <f t="shared" si="1"/>
        <v>-81.897980763632333</v>
      </c>
    </row>
    <row r="30" spans="1:23" x14ac:dyDescent="0.2">
      <c r="A30" s="195">
        <v>2020</v>
      </c>
      <c r="B30" s="23" t="s">
        <v>27</v>
      </c>
      <c r="C30" s="118" t="s">
        <v>27</v>
      </c>
      <c r="D30" s="42">
        <v>123216</v>
      </c>
      <c r="E30" s="42">
        <v>104865</v>
      </c>
      <c r="F30" s="43">
        <v>228081</v>
      </c>
      <c r="G30" s="42">
        <v>16971</v>
      </c>
      <c r="H30" s="42">
        <v>15633</v>
      </c>
      <c r="I30" s="42">
        <v>32604</v>
      </c>
      <c r="J30" s="42">
        <v>140187</v>
      </c>
      <c r="K30" s="42">
        <v>120498</v>
      </c>
      <c r="L30" s="42">
        <v>260685</v>
      </c>
      <c r="M30" s="169">
        <f t="shared" si="0"/>
        <v>2020</v>
      </c>
      <c r="N30" s="118" t="s">
        <v>27</v>
      </c>
      <c r="O30" s="118" t="s">
        <v>27</v>
      </c>
      <c r="P30" s="42"/>
      <c r="Q30" s="42">
        <v>87419</v>
      </c>
      <c r="R30" s="42">
        <v>348104</v>
      </c>
      <c r="T30" s="350" t="s">
        <v>319</v>
      </c>
      <c r="U30" s="50" t="s">
        <v>61</v>
      </c>
      <c r="V30" s="51">
        <f t="shared" si="2"/>
        <v>-85.659683433316431</v>
      </c>
      <c r="W30" s="51">
        <f t="shared" si="1"/>
        <v>-87.73609493288572</v>
      </c>
    </row>
    <row r="31" spans="1:23" x14ac:dyDescent="0.2">
      <c r="A31" s="195">
        <v>2020</v>
      </c>
      <c r="B31" s="23" t="s">
        <v>28</v>
      </c>
      <c r="C31" s="118" t="s">
        <v>28</v>
      </c>
      <c r="D31" s="42">
        <v>110707</v>
      </c>
      <c r="E31" s="42">
        <v>143495</v>
      </c>
      <c r="F31" s="43">
        <v>254202</v>
      </c>
      <c r="G31" s="42">
        <v>15142</v>
      </c>
      <c r="H31" s="42">
        <v>24946</v>
      </c>
      <c r="I31" s="42">
        <v>40088</v>
      </c>
      <c r="J31" s="42">
        <v>125849</v>
      </c>
      <c r="K31" s="42">
        <v>168441</v>
      </c>
      <c r="L31" s="42">
        <v>294290</v>
      </c>
      <c r="M31" s="169">
        <f t="shared" si="0"/>
        <v>2020</v>
      </c>
      <c r="N31" s="118" t="s">
        <v>28</v>
      </c>
      <c r="O31" s="118" t="s">
        <v>28</v>
      </c>
      <c r="P31" s="42"/>
      <c r="Q31" s="42">
        <v>80145</v>
      </c>
      <c r="R31" s="42">
        <v>374435</v>
      </c>
      <c r="T31" s="350" t="s">
        <v>319</v>
      </c>
      <c r="U31" s="50" t="s">
        <v>60</v>
      </c>
      <c r="V31" s="51">
        <f t="shared" si="2"/>
        <v>-84.406859464255149</v>
      </c>
      <c r="W31" s="51">
        <f t="shared" si="1"/>
        <v>-86.364055485306451</v>
      </c>
    </row>
    <row r="32" spans="1:23" x14ac:dyDescent="0.2">
      <c r="A32" s="195">
        <v>2021</v>
      </c>
      <c r="B32" s="23" t="s">
        <v>39</v>
      </c>
      <c r="C32" s="118" t="s">
        <v>41</v>
      </c>
      <c r="D32" s="42">
        <v>120075</v>
      </c>
      <c r="E32" s="42">
        <v>86245</v>
      </c>
      <c r="F32" s="43">
        <v>206320</v>
      </c>
      <c r="G32" s="42">
        <v>24458</v>
      </c>
      <c r="H32" s="42">
        <v>15111</v>
      </c>
      <c r="I32" s="42">
        <v>39569</v>
      </c>
      <c r="J32" s="42">
        <v>144533</v>
      </c>
      <c r="K32" s="42">
        <v>101356</v>
      </c>
      <c r="L32" s="42">
        <v>245889</v>
      </c>
      <c r="M32" s="169">
        <f t="shared" si="0"/>
        <v>2021</v>
      </c>
      <c r="N32" s="23" t="s">
        <v>39</v>
      </c>
      <c r="O32" s="118" t="s">
        <v>41</v>
      </c>
      <c r="P32" s="42"/>
      <c r="Q32" s="42">
        <v>65549</v>
      </c>
      <c r="R32" s="42">
        <v>311438</v>
      </c>
      <c r="T32" s="350" t="s">
        <v>320</v>
      </c>
      <c r="U32" s="299" t="s">
        <v>86</v>
      </c>
      <c r="V32" s="51">
        <f>100*(Q32/Q20-1)</f>
        <v>-86.449370935266074</v>
      </c>
      <c r="W32" s="51">
        <f t="shared" si="1"/>
        <v>-87.839100992896007</v>
      </c>
    </row>
    <row r="33" spans="1:24" x14ac:dyDescent="0.2">
      <c r="A33" s="214">
        <v>2021</v>
      </c>
      <c r="B33" s="23" t="s">
        <v>40</v>
      </c>
      <c r="C33" s="118" t="s">
        <v>42</v>
      </c>
      <c r="D33" s="230">
        <v>63540</v>
      </c>
      <c r="E33" s="230">
        <v>62674</v>
      </c>
      <c r="F33" s="230">
        <v>126214</v>
      </c>
      <c r="G33" s="230">
        <v>15257</v>
      </c>
      <c r="H33" s="230">
        <v>16705</v>
      </c>
      <c r="I33" s="230">
        <v>31962</v>
      </c>
      <c r="J33" s="230">
        <v>78797</v>
      </c>
      <c r="K33" s="230">
        <v>79379</v>
      </c>
      <c r="L33" s="230">
        <v>158176</v>
      </c>
      <c r="M33" s="169">
        <f>A33</f>
        <v>2021</v>
      </c>
      <c r="N33" s="23" t="s">
        <v>40</v>
      </c>
      <c r="O33" s="118" t="s">
        <v>42</v>
      </c>
      <c r="P33" s="42"/>
      <c r="Q33" s="231">
        <v>70931</v>
      </c>
      <c r="R33" s="231">
        <v>229107</v>
      </c>
      <c r="T33" s="350" t="s">
        <v>320</v>
      </c>
      <c r="U33" s="298" t="s">
        <v>87</v>
      </c>
      <c r="V33" s="51">
        <f>100*(Q33/Q21-1)</f>
        <v>-85.834707971034746</v>
      </c>
      <c r="W33" s="51">
        <f>100*(L33/L21-1)</f>
        <v>-91.900978276786887</v>
      </c>
      <c r="X33" s="23" t="s">
        <v>332</v>
      </c>
    </row>
    <row r="34" spans="1:24" x14ac:dyDescent="0.2">
      <c r="A34" s="232">
        <v>2021</v>
      </c>
      <c r="B34" s="23" t="s">
        <v>13</v>
      </c>
      <c r="C34" s="118" t="s">
        <v>20</v>
      </c>
      <c r="D34" s="43">
        <v>78398</v>
      </c>
      <c r="E34" s="43">
        <v>82026</v>
      </c>
      <c r="F34" s="43">
        <v>160381</v>
      </c>
      <c r="G34" s="43">
        <v>19598</v>
      </c>
      <c r="H34" s="43">
        <v>20622</v>
      </c>
      <c r="I34" s="43">
        <v>40220</v>
      </c>
      <c r="J34" s="43">
        <v>97953</v>
      </c>
      <c r="K34" s="43">
        <v>102648</v>
      </c>
      <c r="L34" s="43">
        <v>200601</v>
      </c>
      <c r="M34" s="169">
        <f>A34</f>
        <v>2021</v>
      </c>
      <c r="N34" s="23" t="s">
        <v>13</v>
      </c>
      <c r="O34" s="118" t="s">
        <v>20</v>
      </c>
      <c r="P34" s="42"/>
      <c r="Q34" s="42">
        <v>87565</v>
      </c>
      <c r="R34" s="42">
        <v>288166</v>
      </c>
      <c r="T34" s="350" t="s">
        <v>320</v>
      </c>
      <c r="U34" s="50" t="s">
        <v>69</v>
      </c>
      <c r="V34" s="51">
        <f>100*(Q34/Q10-1)</f>
        <v>-86.458001478461782</v>
      </c>
      <c r="W34" s="51">
        <f>100*(L34/L10-1)</f>
        <v>-91.358995753178647</v>
      </c>
      <c r="X34" s="23" t="s">
        <v>333</v>
      </c>
    </row>
    <row r="35" spans="1:24" x14ac:dyDescent="0.2">
      <c r="A35" s="255">
        <v>2021</v>
      </c>
      <c r="B35" s="23" t="s">
        <v>14</v>
      </c>
      <c r="C35" s="118" t="s">
        <v>14</v>
      </c>
      <c r="D35" s="43">
        <v>98055</v>
      </c>
      <c r="E35" s="43">
        <v>90548</v>
      </c>
      <c r="F35" s="43">
        <v>188603</v>
      </c>
      <c r="G35" s="43">
        <v>21864</v>
      </c>
      <c r="H35" s="42">
        <v>16748</v>
      </c>
      <c r="I35" s="42">
        <v>38612</v>
      </c>
      <c r="J35" s="42">
        <v>119919</v>
      </c>
      <c r="K35" s="43">
        <v>107296</v>
      </c>
      <c r="L35" s="43">
        <v>227215</v>
      </c>
      <c r="M35" s="169">
        <f>A35</f>
        <v>2021</v>
      </c>
      <c r="N35" s="23" t="s">
        <v>14</v>
      </c>
      <c r="O35" s="118" t="s">
        <v>14</v>
      </c>
      <c r="P35" s="43"/>
      <c r="Q35" s="43">
        <v>89445</v>
      </c>
      <c r="R35" s="43">
        <v>316660</v>
      </c>
      <c r="T35" s="350" t="s">
        <v>320</v>
      </c>
      <c r="U35" s="50" t="s">
        <v>68</v>
      </c>
      <c r="V35" s="51">
        <f t="shared" ref="V35:V43" si="3">100*(Q35/Q11-1)</f>
        <v>-84.275120778042663</v>
      </c>
      <c r="W35" s="51">
        <f t="shared" ref="W35:W42" si="4">100*(L35/L11-1)</f>
        <v>-90.990528387280193</v>
      </c>
    </row>
    <row r="36" spans="1:24" x14ac:dyDescent="0.2">
      <c r="A36" s="255">
        <v>2021</v>
      </c>
      <c r="B36" s="23" t="s">
        <v>15</v>
      </c>
      <c r="C36" s="118" t="s">
        <v>21</v>
      </c>
      <c r="D36" s="43">
        <v>123340</v>
      </c>
      <c r="E36" s="43">
        <v>122380</v>
      </c>
      <c r="F36" s="43">
        <v>245720</v>
      </c>
      <c r="G36" s="43">
        <v>18762</v>
      </c>
      <c r="H36" s="43">
        <v>20635</v>
      </c>
      <c r="I36" s="43">
        <v>39397</v>
      </c>
      <c r="J36" s="43">
        <v>142102</v>
      </c>
      <c r="K36" s="43">
        <v>143015</v>
      </c>
      <c r="L36" s="43">
        <v>285117</v>
      </c>
      <c r="M36" s="169">
        <f>A36</f>
        <v>2021</v>
      </c>
      <c r="N36" s="23" t="s">
        <v>15</v>
      </c>
      <c r="O36" s="118" t="s">
        <v>21</v>
      </c>
      <c r="P36" s="43"/>
      <c r="Q36" s="43">
        <v>105442</v>
      </c>
      <c r="R36" s="43">
        <v>390559</v>
      </c>
      <c r="T36" s="350" t="s">
        <v>320</v>
      </c>
      <c r="U36" s="50" t="s">
        <v>15</v>
      </c>
      <c r="V36" s="51">
        <f t="shared" si="3"/>
        <v>-83.822802910121908</v>
      </c>
      <c r="W36" s="51">
        <f t="shared" si="4"/>
        <v>-89.75248202658014</v>
      </c>
    </row>
    <row r="37" spans="1:24" x14ac:dyDescent="0.2">
      <c r="A37" s="273">
        <v>2021</v>
      </c>
      <c r="B37" s="23" t="s">
        <v>16</v>
      </c>
      <c r="C37" s="118" t="s">
        <v>22</v>
      </c>
      <c r="D37" s="43">
        <v>207186</v>
      </c>
      <c r="E37" s="43">
        <v>274467</v>
      </c>
      <c r="F37" s="43">
        <v>481653</v>
      </c>
      <c r="G37" s="43">
        <v>23996</v>
      </c>
      <c r="H37" s="43">
        <v>48647</v>
      </c>
      <c r="I37" s="43">
        <v>72643</v>
      </c>
      <c r="J37" s="43">
        <v>231182</v>
      </c>
      <c r="K37" s="43">
        <v>323114</v>
      </c>
      <c r="L37" s="43">
        <v>554296</v>
      </c>
      <c r="M37" s="169">
        <f t="shared" ref="M37:M39" si="5">A37</f>
        <v>2021</v>
      </c>
      <c r="N37" s="23" t="s">
        <v>16</v>
      </c>
      <c r="O37" s="118" t="s">
        <v>22</v>
      </c>
      <c r="P37" s="43"/>
      <c r="Q37" s="43">
        <v>154320</v>
      </c>
      <c r="R37" s="43">
        <v>708616</v>
      </c>
      <c r="T37" s="350" t="s">
        <v>320</v>
      </c>
      <c r="U37" s="50" t="s">
        <v>67</v>
      </c>
      <c r="V37" s="51">
        <f t="shared" si="3"/>
        <v>-73.467485978962415</v>
      </c>
      <c r="W37" s="51">
        <f t="shared" si="4"/>
        <v>-82.292197776781052</v>
      </c>
    </row>
    <row r="38" spans="1:24" x14ac:dyDescent="0.2">
      <c r="A38" s="273">
        <v>2021</v>
      </c>
      <c r="B38" s="23" t="s">
        <v>17</v>
      </c>
      <c r="C38" s="118" t="s">
        <v>23</v>
      </c>
      <c r="D38" s="43">
        <v>485610</v>
      </c>
      <c r="E38" s="43">
        <v>550458</v>
      </c>
      <c r="F38" s="43">
        <v>1036068</v>
      </c>
      <c r="G38" s="43">
        <v>51807</v>
      </c>
      <c r="H38" s="43">
        <v>62030</v>
      </c>
      <c r="I38" s="43">
        <v>113837</v>
      </c>
      <c r="J38" s="43">
        <v>537417</v>
      </c>
      <c r="K38" s="43">
        <v>612488</v>
      </c>
      <c r="L38" s="43">
        <v>1149905</v>
      </c>
      <c r="M38" s="169">
        <f t="shared" si="5"/>
        <v>2021</v>
      </c>
      <c r="N38" s="23" t="s">
        <v>17</v>
      </c>
      <c r="O38" s="118" t="s">
        <v>23</v>
      </c>
      <c r="P38" s="43"/>
      <c r="Q38" s="43">
        <v>214483</v>
      </c>
      <c r="R38" s="43">
        <v>1364388</v>
      </c>
      <c r="T38" s="350" t="s">
        <v>320</v>
      </c>
      <c r="U38" s="50" t="s">
        <v>66</v>
      </c>
      <c r="V38" s="51">
        <f t="shared" si="3"/>
        <v>-53.688081239055371</v>
      </c>
      <c r="W38" s="51">
        <f t="shared" si="4"/>
        <v>-64.873316605541191</v>
      </c>
    </row>
    <row r="39" spans="1:24" x14ac:dyDescent="0.2">
      <c r="A39" s="273">
        <v>2021</v>
      </c>
      <c r="B39" s="23" t="s">
        <v>18</v>
      </c>
      <c r="C39" s="118" t="s">
        <v>24</v>
      </c>
      <c r="D39" s="43">
        <v>604736</v>
      </c>
      <c r="E39" s="43">
        <v>489178</v>
      </c>
      <c r="F39" s="43">
        <v>1093914</v>
      </c>
      <c r="G39" s="43">
        <v>75279</v>
      </c>
      <c r="H39" s="43">
        <v>32918</v>
      </c>
      <c r="I39" s="43">
        <v>108197</v>
      </c>
      <c r="J39" s="43">
        <v>680015</v>
      </c>
      <c r="K39" s="43">
        <v>522096</v>
      </c>
      <c r="L39" s="43">
        <v>1202111</v>
      </c>
      <c r="M39" s="169">
        <f t="shared" si="5"/>
        <v>2021</v>
      </c>
      <c r="N39" s="23" t="s">
        <v>18</v>
      </c>
      <c r="O39" s="118" t="s">
        <v>24</v>
      </c>
      <c r="P39" s="43"/>
      <c r="Q39" s="43">
        <v>230073</v>
      </c>
      <c r="R39" s="43">
        <v>1432184</v>
      </c>
      <c r="T39" s="350" t="s">
        <v>320</v>
      </c>
      <c r="U39" s="50" t="s">
        <v>65</v>
      </c>
      <c r="V39" s="51">
        <f t="shared" si="3"/>
        <v>-57.892242002522011</v>
      </c>
      <c r="W39" s="51">
        <f t="shared" si="4"/>
        <v>-60.776008619345113</v>
      </c>
    </row>
    <row r="40" spans="1:24" x14ac:dyDescent="0.2">
      <c r="A40" s="273">
        <v>2021</v>
      </c>
      <c r="B40" s="23" t="s">
        <v>19</v>
      </c>
      <c r="C40" s="118" t="s">
        <v>19</v>
      </c>
      <c r="D40" s="43">
        <v>489126</v>
      </c>
      <c r="E40" s="43">
        <v>520177</v>
      </c>
      <c r="F40" s="43">
        <v>1009303</v>
      </c>
      <c r="G40" s="43">
        <v>36215</v>
      </c>
      <c r="H40" s="43">
        <v>36242</v>
      </c>
      <c r="I40" s="43">
        <v>72457</v>
      </c>
      <c r="J40" s="43">
        <v>525341</v>
      </c>
      <c r="K40" s="43">
        <v>556419</v>
      </c>
      <c r="L40" s="43">
        <v>1081760</v>
      </c>
      <c r="M40" s="169">
        <f t="shared" ref="M40:M41" si="6">A40</f>
        <v>2021</v>
      </c>
      <c r="N40" s="23" t="s">
        <v>19</v>
      </c>
      <c r="O40" s="118" t="s">
        <v>19</v>
      </c>
      <c r="P40" s="43"/>
      <c r="Q40" s="43">
        <v>259838</v>
      </c>
      <c r="R40" s="43">
        <v>1341598</v>
      </c>
      <c r="T40" s="350" t="s">
        <v>320</v>
      </c>
      <c r="U40" s="50" t="s">
        <v>64</v>
      </c>
      <c r="V40" s="51">
        <f t="shared" si="3"/>
        <v>-59.122858904816447</v>
      </c>
      <c r="W40" s="51">
        <f t="shared" si="4"/>
        <v>-62.287436280562837</v>
      </c>
    </row>
    <row r="41" spans="1:24" x14ac:dyDescent="0.2">
      <c r="A41" s="288">
        <v>2021</v>
      </c>
      <c r="B41" s="23" t="s">
        <v>25</v>
      </c>
      <c r="C41" s="118" t="s">
        <v>26</v>
      </c>
      <c r="D41" s="43">
        <v>573754</v>
      </c>
      <c r="E41" s="43">
        <v>590246</v>
      </c>
      <c r="F41" s="43">
        <v>1164000</v>
      </c>
      <c r="G41" s="43">
        <v>38302</v>
      </c>
      <c r="H41" s="43">
        <v>46289</v>
      </c>
      <c r="I41" s="43">
        <v>84591</v>
      </c>
      <c r="J41" s="43">
        <v>612056</v>
      </c>
      <c r="K41" s="43">
        <v>636535</v>
      </c>
      <c r="L41" s="43">
        <v>1248591</v>
      </c>
      <c r="M41" s="169">
        <f t="shared" si="6"/>
        <v>2021</v>
      </c>
      <c r="N41" s="23" t="s">
        <v>25</v>
      </c>
      <c r="O41" s="118" t="s">
        <v>26</v>
      </c>
      <c r="P41" s="43"/>
      <c r="Q41" s="43">
        <v>305713</v>
      </c>
      <c r="R41" s="43">
        <v>1554304</v>
      </c>
      <c r="T41" s="350" t="s">
        <v>320</v>
      </c>
      <c r="U41" s="50" t="s">
        <v>62</v>
      </c>
      <c r="V41" s="51">
        <f t="shared" si="3"/>
        <v>-53.145709573991994</v>
      </c>
      <c r="W41" s="51">
        <f t="shared" si="4"/>
        <v>-53.098309821591229</v>
      </c>
    </row>
    <row r="42" spans="1:24" x14ac:dyDescent="0.2">
      <c r="A42" s="288">
        <v>2021</v>
      </c>
      <c r="B42" s="23" t="s">
        <v>27</v>
      </c>
      <c r="C42" s="118" t="s">
        <v>27</v>
      </c>
      <c r="D42" s="43">
        <v>570685</v>
      </c>
      <c r="E42" s="43">
        <v>512789</v>
      </c>
      <c r="F42" s="43">
        <v>1083474</v>
      </c>
      <c r="G42" s="43">
        <v>48466</v>
      </c>
      <c r="H42" s="43">
        <v>44570</v>
      </c>
      <c r="I42" s="43">
        <v>93036</v>
      </c>
      <c r="J42" s="43">
        <v>619151</v>
      </c>
      <c r="K42" s="43">
        <v>557359</v>
      </c>
      <c r="L42" s="43">
        <v>1176510</v>
      </c>
      <c r="M42" s="169">
        <f t="shared" ref="M42:M43" si="7">A42</f>
        <v>2021</v>
      </c>
      <c r="N42" s="23" t="s">
        <v>27</v>
      </c>
      <c r="O42" s="118" t="s">
        <v>27</v>
      </c>
      <c r="P42" s="43"/>
      <c r="Q42" s="43">
        <v>333831</v>
      </c>
      <c r="R42" s="43">
        <v>1510341</v>
      </c>
      <c r="T42" s="350" t="s">
        <v>320</v>
      </c>
      <c r="U42" s="50" t="s">
        <v>61</v>
      </c>
      <c r="V42" s="51">
        <f t="shared" si="3"/>
        <v>-45.23796634859081</v>
      </c>
      <c r="W42" s="51">
        <f t="shared" si="4"/>
        <v>-44.651180733411486</v>
      </c>
    </row>
    <row r="43" spans="1:24" ht="14.25" customHeight="1" x14ac:dyDescent="0.2">
      <c r="A43" s="288">
        <v>2021</v>
      </c>
      <c r="B43" s="23" t="s">
        <v>28</v>
      </c>
      <c r="C43" s="118" t="s">
        <v>28</v>
      </c>
      <c r="D43" s="43">
        <v>452977</v>
      </c>
      <c r="E43" s="43">
        <v>529668</v>
      </c>
      <c r="F43" s="43">
        <v>982645</v>
      </c>
      <c r="G43" s="43">
        <v>50607</v>
      </c>
      <c r="H43" s="43">
        <v>88390</v>
      </c>
      <c r="I43" s="43">
        <v>138997</v>
      </c>
      <c r="J43" s="43">
        <v>503584</v>
      </c>
      <c r="K43" s="43">
        <v>618058</v>
      </c>
      <c r="L43" s="43">
        <v>1121642</v>
      </c>
      <c r="M43" s="169">
        <f t="shared" si="7"/>
        <v>2021</v>
      </c>
      <c r="N43" s="23" t="s">
        <v>28</v>
      </c>
      <c r="O43" s="118" t="s">
        <v>28</v>
      </c>
      <c r="P43" s="43"/>
      <c r="Q43" s="43">
        <v>292915</v>
      </c>
      <c r="R43" s="43">
        <v>1414557</v>
      </c>
      <c r="T43" s="350" t="s">
        <v>320</v>
      </c>
      <c r="U43" s="50" t="s">
        <v>60</v>
      </c>
      <c r="V43" s="51">
        <f t="shared" si="3"/>
        <v>-43.009984902018772</v>
      </c>
      <c r="W43" s="51">
        <f>100*(L43/L19-1)</f>
        <v>-48.02865174708657</v>
      </c>
    </row>
    <row r="44" spans="1:24" ht="15" x14ac:dyDescent="0.25">
      <c r="E44" s="297"/>
      <c r="F44" s="42"/>
      <c r="I44" s="42"/>
      <c r="L44" s="42"/>
      <c r="R44" s="42"/>
      <c r="U44" s="47"/>
      <c r="V44" s="47"/>
    </row>
    <row r="45" spans="1:24" s="2" customFormat="1" ht="15" x14ac:dyDescent="0.25">
      <c r="A45" s="84" t="s">
        <v>94</v>
      </c>
      <c r="B45" s="81"/>
      <c r="C45" s="81"/>
      <c r="D45" s="39"/>
      <c r="E45" s="297"/>
      <c r="F45" s="42"/>
      <c r="G45" s="38"/>
      <c r="H45" s="39"/>
      <c r="I45" s="42"/>
      <c r="J45" s="38"/>
      <c r="K45" s="39"/>
      <c r="L45" s="42"/>
      <c r="M45" s="39"/>
      <c r="N45" s="164"/>
      <c r="O45" s="164"/>
      <c r="P45" s="39"/>
      <c r="Q45" s="39"/>
      <c r="R45" s="42"/>
      <c r="U45" s="105"/>
      <c r="V45" s="105"/>
    </row>
    <row r="46" spans="1:24" s="2" customFormat="1" ht="15" x14ac:dyDescent="0.25">
      <c r="A46" s="152" t="s">
        <v>95</v>
      </c>
      <c r="B46" s="81"/>
      <c r="C46" s="81"/>
      <c r="D46" s="39"/>
      <c r="E46" s="297"/>
      <c r="F46" s="42"/>
      <c r="G46" s="39"/>
      <c r="H46" s="39"/>
      <c r="I46" s="42"/>
      <c r="J46" s="39"/>
      <c r="K46" s="337" t="s">
        <v>325</v>
      </c>
      <c r="L46" s="86"/>
      <c r="M46" s="39"/>
      <c r="N46" s="164"/>
      <c r="O46" s="164"/>
      <c r="P46" s="39"/>
      <c r="Q46" s="86"/>
      <c r="R46" s="42"/>
      <c r="U46" s="105"/>
      <c r="V46" s="105"/>
    </row>
    <row r="47" spans="1:24" s="2" customFormat="1" ht="14.25" customHeight="1" x14ac:dyDescent="0.2">
      <c r="A47" s="100" t="s">
        <v>93</v>
      </c>
      <c r="B47" s="81"/>
      <c r="C47" s="81"/>
      <c r="D47" s="39"/>
      <c r="E47" s="39"/>
      <c r="F47" s="39"/>
      <c r="G47" s="39"/>
      <c r="H47" s="39"/>
      <c r="I47" s="39"/>
      <c r="J47" s="39"/>
      <c r="K47" s="337" t="s">
        <v>326</v>
      </c>
      <c r="L47" s="86"/>
      <c r="M47" s="39"/>
      <c r="N47" s="164"/>
      <c r="O47" s="164"/>
      <c r="P47" s="39"/>
      <c r="Q47" s="86"/>
      <c r="R47" s="39"/>
    </row>
  </sheetData>
  <phoneticPr fontId="1" type="noConversion"/>
  <hyperlinks>
    <hyperlink ref="A47" r:id="rId1" xr:uid="{F9973272-5A90-4FBB-8BA1-506F748C595D}"/>
  </hyperlinks>
  <pageMargins left="0.7" right="0.7" top="0.75" bottom="0.75" header="0.3" footer="0.3"/>
  <pageSetup scale="87" orientation="landscape" r:id="rId2"/>
  <colBreaks count="1" manualBreakCount="1">
    <brk id="13"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7ABF-3EAA-4563-9844-49C6386764E3}">
  <sheetPr codeName="Blad30">
    <tabColor rgb="FFFFFF00"/>
  </sheetPr>
  <dimension ref="A1:V48"/>
  <sheetViews>
    <sheetView zoomScaleNormal="100" zoomScaleSheetLayoutView="130" workbookViewId="0">
      <pane xSplit="3" ySplit="7" topLeftCell="E8" activePane="bottomRight" state="frozen"/>
      <selection pane="topRight" activeCell="D1" sqref="D1"/>
      <selection pane="bottomLeft" activeCell="A8" sqref="A8"/>
      <selection pane="bottomRight"/>
    </sheetView>
  </sheetViews>
  <sheetFormatPr defaultRowHeight="14.25" x14ac:dyDescent="0.2"/>
  <cols>
    <col min="1" max="1" width="7" style="23" customWidth="1"/>
    <col min="2" max="2" width="9" style="23"/>
    <col min="3" max="3" width="13.375" style="23" customWidth="1"/>
    <col min="4" max="4" width="19.75" style="38" customWidth="1"/>
    <col min="5" max="5" width="11" style="38" customWidth="1"/>
    <col min="6" max="6" width="11" style="39" customWidth="1"/>
    <col min="7" max="17" width="11" style="38" customWidth="1"/>
    <col min="18" max="20" width="9" style="23"/>
    <col min="21" max="21" width="12.625" style="23" customWidth="1"/>
    <col min="22" max="22" width="9" style="23"/>
  </cols>
  <sheetData>
    <row r="1" spans="1:22" s="2" customFormat="1" x14ac:dyDescent="0.2">
      <c r="A1" s="137" t="s">
        <v>231</v>
      </c>
      <c r="B1" s="81"/>
      <c r="C1" s="81"/>
      <c r="D1" s="39"/>
      <c r="E1" s="39"/>
      <c r="F1" s="39"/>
      <c r="G1" s="39"/>
      <c r="H1" s="39"/>
      <c r="I1" s="39"/>
      <c r="J1" s="39"/>
      <c r="K1" s="39"/>
      <c r="L1" s="39"/>
      <c r="M1" s="39"/>
      <c r="N1" s="39"/>
      <c r="O1" s="39"/>
      <c r="P1" s="39"/>
      <c r="Q1" s="39"/>
      <c r="R1" s="81"/>
      <c r="S1" s="81"/>
      <c r="T1" s="81"/>
      <c r="U1" s="81"/>
      <c r="V1" s="81"/>
    </row>
    <row r="2" spans="1:22" s="2" customFormat="1" x14ac:dyDescent="0.2">
      <c r="A2" s="152" t="s">
        <v>232</v>
      </c>
      <c r="B2" s="81"/>
      <c r="C2" s="81"/>
      <c r="D2" s="39"/>
      <c r="E2" s="39"/>
      <c r="F2" s="39"/>
      <c r="G2" s="39"/>
      <c r="H2" s="39"/>
      <c r="I2" s="39"/>
      <c r="J2" s="39"/>
      <c r="K2" s="39"/>
      <c r="L2" s="39"/>
      <c r="M2" s="39"/>
      <c r="N2" s="39"/>
      <c r="O2" s="39"/>
      <c r="P2" s="39"/>
      <c r="Q2" s="39"/>
      <c r="R2" s="81"/>
      <c r="S2" s="81"/>
      <c r="T2" s="81"/>
      <c r="U2" s="81"/>
      <c r="V2" s="81"/>
    </row>
    <row r="4" spans="1:22" s="1" customFormat="1" ht="15" x14ac:dyDescent="0.25">
      <c r="A4" s="215"/>
      <c r="B4" s="215"/>
      <c r="C4" s="215"/>
      <c r="D4" s="36" t="s">
        <v>81</v>
      </c>
      <c r="E4" s="36"/>
      <c r="F4" s="37"/>
      <c r="G4" s="36"/>
      <c r="H4" s="36"/>
      <c r="I4" s="36"/>
      <c r="J4" s="36"/>
      <c r="K4" s="36"/>
      <c r="L4" s="44"/>
      <c r="M4" s="44" t="s">
        <v>82</v>
      </c>
      <c r="N4" s="44"/>
      <c r="O4" s="44" t="s">
        <v>83</v>
      </c>
      <c r="P4" s="44"/>
      <c r="Q4" s="44"/>
      <c r="R4" s="44"/>
      <c r="S4" s="372" t="s">
        <v>226</v>
      </c>
      <c r="T4" s="44"/>
      <c r="U4" s="44"/>
      <c r="V4" s="44"/>
    </row>
    <row r="5" spans="1:22" s="1" customFormat="1" ht="15" x14ac:dyDescent="0.25">
      <c r="A5" s="215"/>
      <c r="B5" s="215"/>
      <c r="C5" s="215"/>
      <c r="D5" s="44" t="s">
        <v>71</v>
      </c>
      <c r="E5" s="44"/>
      <c r="F5" s="45"/>
      <c r="G5" s="44" t="s">
        <v>84</v>
      </c>
      <c r="H5" s="44"/>
      <c r="I5" s="44"/>
      <c r="J5" s="44" t="s">
        <v>85</v>
      </c>
      <c r="K5" s="36"/>
      <c r="L5" s="36"/>
      <c r="M5" s="36"/>
      <c r="N5" s="36"/>
      <c r="O5" s="36"/>
      <c r="P5" s="36"/>
      <c r="Q5" s="36"/>
      <c r="R5" s="372"/>
      <c r="S5" s="372" t="s">
        <v>342</v>
      </c>
      <c r="T5" s="372"/>
      <c r="U5" s="372"/>
      <c r="V5" s="372"/>
    </row>
    <row r="6" spans="1:22" x14ac:dyDescent="0.2">
      <c r="D6" s="38" t="s">
        <v>76</v>
      </c>
      <c r="E6" s="38" t="s">
        <v>77</v>
      </c>
      <c r="F6" s="39" t="s">
        <v>72</v>
      </c>
      <c r="G6" s="38" t="s">
        <v>73</v>
      </c>
      <c r="H6" s="38" t="s">
        <v>74</v>
      </c>
      <c r="I6" s="38" t="s">
        <v>72</v>
      </c>
      <c r="J6" s="38" t="s">
        <v>73</v>
      </c>
      <c r="K6" s="38" t="s">
        <v>74</v>
      </c>
      <c r="L6" s="38" t="s">
        <v>72</v>
      </c>
      <c r="M6" s="38" t="s">
        <v>73</v>
      </c>
      <c r="N6" s="38" t="s">
        <v>74</v>
      </c>
      <c r="Q6" s="388"/>
      <c r="R6" s="49"/>
      <c r="S6" s="49" t="s">
        <v>75</v>
      </c>
      <c r="T6" s="51" t="s">
        <v>71</v>
      </c>
      <c r="U6" s="51" t="s">
        <v>225</v>
      </c>
      <c r="V6" s="49" t="s">
        <v>54</v>
      </c>
    </row>
    <row r="7" spans="1:22" x14ac:dyDescent="0.2">
      <c r="D7" s="40" t="s">
        <v>78</v>
      </c>
      <c r="E7" s="40" t="s">
        <v>79</v>
      </c>
      <c r="F7" s="41" t="s">
        <v>80</v>
      </c>
      <c r="G7" s="40" t="s">
        <v>78</v>
      </c>
      <c r="H7" s="40" t="s">
        <v>79</v>
      </c>
      <c r="I7" s="40" t="s">
        <v>80</v>
      </c>
      <c r="J7" s="40" t="s">
        <v>78</v>
      </c>
      <c r="K7" s="40" t="s">
        <v>79</v>
      </c>
      <c r="L7" s="40" t="s">
        <v>80</v>
      </c>
      <c r="M7" s="40" t="s">
        <v>78</v>
      </c>
      <c r="N7" s="40" t="s">
        <v>79</v>
      </c>
      <c r="O7" s="40"/>
      <c r="P7" s="40"/>
      <c r="Q7" s="389"/>
      <c r="R7" s="49"/>
      <c r="S7" s="349" t="s">
        <v>228</v>
      </c>
      <c r="T7" s="348" t="s">
        <v>229</v>
      </c>
      <c r="U7" s="348" t="s">
        <v>227</v>
      </c>
      <c r="V7" s="49"/>
    </row>
    <row r="8" spans="1:22" x14ac:dyDescent="0.2">
      <c r="A8" s="215">
        <v>2020</v>
      </c>
      <c r="B8" s="23" t="s">
        <v>39</v>
      </c>
      <c r="C8" s="118" t="s">
        <v>41</v>
      </c>
      <c r="D8" s="42">
        <v>3816</v>
      </c>
      <c r="E8" s="42">
        <v>3852</v>
      </c>
      <c r="F8" s="43">
        <v>7668</v>
      </c>
      <c r="G8" s="42">
        <v>1162</v>
      </c>
      <c r="H8" s="42">
        <v>2702</v>
      </c>
      <c r="I8" s="42">
        <v>3864</v>
      </c>
      <c r="J8" s="42">
        <v>4978</v>
      </c>
      <c r="K8" s="42">
        <v>6554</v>
      </c>
      <c r="L8" s="42">
        <v>11532</v>
      </c>
      <c r="M8" s="42"/>
      <c r="N8" s="42">
        <v>293</v>
      </c>
      <c r="O8" s="42">
        <v>11825</v>
      </c>
      <c r="P8" s="42"/>
      <c r="Q8" s="390" t="s">
        <v>319</v>
      </c>
      <c r="R8" s="391" t="s">
        <v>86</v>
      </c>
      <c r="S8" s="49"/>
      <c r="T8" s="49"/>
      <c r="U8" s="49"/>
      <c r="V8" s="49"/>
    </row>
    <row r="9" spans="1:22" x14ac:dyDescent="0.2">
      <c r="A9" s="215">
        <v>2020</v>
      </c>
      <c r="B9" s="23" t="s">
        <v>40</v>
      </c>
      <c r="C9" s="118" t="s">
        <v>42</v>
      </c>
      <c r="D9" s="42">
        <v>3409</v>
      </c>
      <c r="E9" s="42">
        <v>3830</v>
      </c>
      <c r="F9" s="43">
        <v>7239</v>
      </c>
      <c r="G9" s="42">
        <v>1351</v>
      </c>
      <c r="H9" s="42">
        <v>3218</v>
      </c>
      <c r="I9" s="42">
        <v>4569</v>
      </c>
      <c r="J9" s="42">
        <v>4760</v>
      </c>
      <c r="K9" s="42">
        <v>7048</v>
      </c>
      <c r="L9" s="42">
        <v>11808</v>
      </c>
      <c r="M9" s="42"/>
      <c r="N9" s="42">
        <v>249</v>
      </c>
      <c r="O9" s="42">
        <v>12057</v>
      </c>
      <c r="P9" s="42"/>
      <c r="Q9" s="390" t="s">
        <v>319</v>
      </c>
      <c r="R9" s="392" t="s">
        <v>87</v>
      </c>
      <c r="S9" s="49"/>
      <c r="T9" s="49"/>
      <c r="U9" s="49"/>
      <c r="V9" s="49"/>
    </row>
    <row r="10" spans="1:22" x14ac:dyDescent="0.2">
      <c r="A10" s="215">
        <v>2020</v>
      </c>
      <c r="B10" s="23" t="s">
        <v>13</v>
      </c>
      <c r="C10" s="118" t="s">
        <v>20</v>
      </c>
      <c r="D10" s="42">
        <v>4084</v>
      </c>
      <c r="E10" s="42">
        <v>3884</v>
      </c>
      <c r="F10" s="43">
        <v>7968</v>
      </c>
      <c r="G10" s="42">
        <v>1339</v>
      </c>
      <c r="H10" s="42">
        <v>3092</v>
      </c>
      <c r="I10" s="42">
        <v>4431</v>
      </c>
      <c r="J10" s="42">
        <v>5423</v>
      </c>
      <c r="K10" s="42">
        <v>6976</v>
      </c>
      <c r="L10" s="42">
        <v>12399</v>
      </c>
      <c r="M10" s="42"/>
      <c r="N10" s="42">
        <v>240</v>
      </c>
      <c r="O10" s="42">
        <v>12639</v>
      </c>
      <c r="P10" s="42"/>
      <c r="Q10" s="390" t="s">
        <v>319</v>
      </c>
      <c r="R10" s="347" t="s">
        <v>69</v>
      </c>
      <c r="S10" s="49"/>
      <c r="T10" s="49"/>
      <c r="U10" s="49"/>
      <c r="V10" s="49"/>
    </row>
    <row r="11" spans="1:22" x14ac:dyDescent="0.2">
      <c r="A11" s="215">
        <v>2020</v>
      </c>
      <c r="B11" s="23" t="s">
        <v>14</v>
      </c>
      <c r="C11" s="118" t="s">
        <v>14</v>
      </c>
      <c r="D11" s="42">
        <v>3970</v>
      </c>
      <c r="E11" s="42">
        <v>3771</v>
      </c>
      <c r="F11" s="43">
        <v>7741</v>
      </c>
      <c r="G11" s="42">
        <v>646</v>
      </c>
      <c r="H11" s="42">
        <v>1020</v>
      </c>
      <c r="I11" s="42">
        <v>1666</v>
      </c>
      <c r="J11" s="42">
        <v>4616</v>
      </c>
      <c r="K11" s="42">
        <v>4791</v>
      </c>
      <c r="L11" s="42">
        <v>9407</v>
      </c>
      <c r="M11" s="42"/>
      <c r="N11" s="42">
        <v>45</v>
      </c>
      <c r="O11" s="42">
        <v>9452</v>
      </c>
      <c r="P11" s="42"/>
      <c r="Q11" s="390" t="s">
        <v>319</v>
      </c>
      <c r="R11" s="347" t="s">
        <v>68</v>
      </c>
      <c r="S11" s="51">
        <f>100*((N11/AVERAGE(N$8:N$10))-1)</f>
        <v>-82.73657289002557</v>
      </c>
      <c r="T11" s="51">
        <f>100*((F11/AVERAGE(F$8:F$10))-1)</f>
        <v>1.5213114754098367</v>
      </c>
      <c r="U11" s="51">
        <f>100*((I11/AVERAGE(I$8:I$10))-1)</f>
        <v>-61.147388059701491</v>
      </c>
      <c r="V11" s="51">
        <f>100*((O11/AVERAGE(O$8:O$10))-1)</f>
        <v>-22.357000082144516</v>
      </c>
    </row>
    <row r="12" spans="1:22" x14ac:dyDescent="0.2">
      <c r="A12" s="215">
        <v>2020</v>
      </c>
      <c r="B12" s="23" t="s">
        <v>15</v>
      </c>
      <c r="C12" s="118" t="s">
        <v>21</v>
      </c>
      <c r="D12" s="42">
        <v>4037</v>
      </c>
      <c r="E12" s="42">
        <v>3533</v>
      </c>
      <c r="F12" s="43">
        <v>7570</v>
      </c>
      <c r="G12" s="42">
        <v>1004</v>
      </c>
      <c r="H12" s="42">
        <v>1385</v>
      </c>
      <c r="I12" s="42">
        <v>2389</v>
      </c>
      <c r="J12" s="42">
        <v>5041</v>
      </c>
      <c r="K12" s="42">
        <v>4918</v>
      </c>
      <c r="L12" s="42">
        <v>9959</v>
      </c>
      <c r="M12" s="42"/>
      <c r="N12" s="42">
        <v>80</v>
      </c>
      <c r="O12" s="42">
        <v>10039</v>
      </c>
      <c r="P12" s="42"/>
      <c r="Q12" s="390" t="s">
        <v>319</v>
      </c>
      <c r="R12" s="347" t="s">
        <v>15</v>
      </c>
      <c r="S12" s="51">
        <f t="shared" ref="S12:S30" si="0">100*((N12/AVERAGE(N$8:N$10))-1)</f>
        <v>-69.309462915601031</v>
      </c>
      <c r="T12" s="51">
        <f t="shared" ref="T12:T30" si="1">100*((F12/AVERAGE(F$8:F$10))-1)</f>
        <v>-0.72131147540983598</v>
      </c>
      <c r="U12" s="51">
        <f t="shared" ref="U12:U31" si="2">100*((I12/AVERAGE(I$8:I$10))-1)</f>
        <v>-44.286380597014926</v>
      </c>
      <c r="V12" s="51">
        <f t="shared" ref="V12:V31" si="3">100*((O12/AVERAGE(O$8:O$10))-1)</f>
        <v>-17.53511678212535</v>
      </c>
    </row>
    <row r="13" spans="1:22" x14ac:dyDescent="0.2">
      <c r="A13" s="215">
        <v>2020</v>
      </c>
      <c r="B13" s="23" t="s">
        <v>16</v>
      </c>
      <c r="C13" s="118" t="s">
        <v>22</v>
      </c>
      <c r="D13" s="42">
        <v>4124</v>
      </c>
      <c r="E13" s="42">
        <v>3795</v>
      </c>
      <c r="F13" s="43">
        <v>7919</v>
      </c>
      <c r="G13" s="42">
        <v>664</v>
      </c>
      <c r="H13" s="42">
        <v>1099</v>
      </c>
      <c r="I13" s="42">
        <v>1763</v>
      </c>
      <c r="J13" s="42">
        <v>4788</v>
      </c>
      <c r="K13" s="42">
        <v>4894</v>
      </c>
      <c r="L13" s="42">
        <v>9682</v>
      </c>
      <c r="M13" s="42"/>
      <c r="N13" s="42">
        <v>77</v>
      </c>
      <c r="O13" s="42">
        <v>9759</v>
      </c>
      <c r="P13" s="42"/>
      <c r="Q13" s="390" t="s">
        <v>319</v>
      </c>
      <c r="R13" s="347" t="s">
        <v>67</v>
      </c>
      <c r="S13" s="51">
        <f t="shared" si="0"/>
        <v>-70.460358056265989</v>
      </c>
      <c r="T13" s="51">
        <f t="shared" si="1"/>
        <v>3.8557377049180275</v>
      </c>
      <c r="U13" s="51">
        <f t="shared" si="2"/>
        <v>-58.885261194029859</v>
      </c>
      <c r="V13" s="51">
        <f t="shared" si="3"/>
        <v>-19.835163330686445</v>
      </c>
    </row>
    <row r="14" spans="1:22" x14ac:dyDescent="0.2">
      <c r="A14" s="215">
        <v>2020</v>
      </c>
      <c r="B14" s="23" t="s">
        <v>17</v>
      </c>
      <c r="C14" s="118" t="s">
        <v>23</v>
      </c>
      <c r="D14" s="42">
        <v>3833</v>
      </c>
      <c r="E14" s="42">
        <v>4071</v>
      </c>
      <c r="F14" s="43">
        <v>7904</v>
      </c>
      <c r="G14" s="42">
        <v>971</v>
      </c>
      <c r="H14" s="42">
        <v>1176</v>
      </c>
      <c r="I14" s="42">
        <v>2147</v>
      </c>
      <c r="J14" s="42">
        <v>4804</v>
      </c>
      <c r="K14" s="42">
        <v>5247</v>
      </c>
      <c r="L14" s="42">
        <v>10051</v>
      </c>
      <c r="M14" s="42"/>
      <c r="N14" s="42">
        <v>75</v>
      </c>
      <c r="O14" s="42">
        <v>10126</v>
      </c>
      <c r="P14" s="42"/>
      <c r="Q14" s="390" t="s">
        <v>319</v>
      </c>
      <c r="R14" s="347" t="s">
        <v>66</v>
      </c>
      <c r="S14" s="51">
        <f t="shared" si="0"/>
        <v>-71.227621483375955</v>
      </c>
      <c r="T14" s="51">
        <f t="shared" si="1"/>
        <v>3.6590163934426156</v>
      </c>
      <c r="U14" s="51">
        <f t="shared" si="2"/>
        <v>-49.930037313432841</v>
      </c>
      <c r="V14" s="51">
        <f t="shared" si="3"/>
        <v>-16.820459461679583</v>
      </c>
    </row>
    <row r="15" spans="1:22" x14ac:dyDescent="0.2">
      <c r="A15" s="215">
        <v>2020</v>
      </c>
      <c r="B15" s="23" t="s">
        <v>18</v>
      </c>
      <c r="C15" s="118" t="s">
        <v>24</v>
      </c>
      <c r="D15" s="42">
        <v>4320</v>
      </c>
      <c r="E15" s="42">
        <v>4150</v>
      </c>
      <c r="F15" s="43">
        <v>8470</v>
      </c>
      <c r="G15" s="42">
        <v>767</v>
      </c>
      <c r="H15" s="42">
        <v>1096</v>
      </c>
      <c r="I15" s="42">
        <v>1863</v>
      </c>
      <c r="J15" s="42">
        <v>5087</v>
      </c>
      <c r="K15" s="42">
        <v>5246</v>
      </c>
      <c r="L15" s="42">
        <v>10333</v>
      </c>
      <c r="M15" s="42"/>
      <c r="N15" s="42">
        <v>102</v>
      </c>
      <c r="O15" s="42">
        <v>10435</v>
      </c>
      <c r="P15" s="42"/>
      <c r="Q15" s="390" t="s">
        <v>319</v>
      </c>
      <c r="R15" s="347" t="s">
        <v>65</v>
      </c>
      <c r="S15" s="51">
        <f t="shared" si="0"/>
        <v>-60.869565217391312</v>
      </c>
      <c r="T15" s="51">
        <f t="shared" si="1"/>
        <v>11.081967213114762</v>
      </c>
      <c r="U15" s="51">
        <f t="shared" si="2"/>
        <v>-56.553171641791046</v>
      </c>
      <c r="V15" s="51">
        <f t="shared" si="3"/>
        <v>-14.282193806303223</v>
      </c>
    </row>
    <row r="16" spans="1:22" x14ac:dyDescent="0.2">
      <c r="A16" s="215">
        <v>2020</v>
      </c>
      <c r="B16" s="23" t="s">
        <v>19</v>
      </c>
      <c r="C16" s="118" t="s">
        <v>19</v>
      </c>
      <c r="D16" s="42">
        <v>4303</v>
      </c>
      <c r="E16" s="42">
        <v>4228</v>
      </c>
      <c r="F16" s="43">
        <v>8531</v>
      </c>
      <c r="G16" s="42">
        <v>902</v>
      </c>
      <c r="H16" s="42">
        <v>1693</v>
      </c>
      <c r="I16" s="42">
        <v>2595</v>
      </c>
      <c r="J16" s="42">
        <v>5205</v>
      </c>
      <c r="K16" s="42">
        <v>5921</v>
      </c>
      <c r="L16" s="42">
        <v>11126</v>
      </c>
      <c r="M16" s="42"/>
      <c r="N16" s="42">
        <v>130</v>
      </c>
      <c r="O16" s="42">
        <v>11256</v>
      </c>
      <c r="P16" s="42"/>
      <c r="Q16" s="390" t="s">
        <v>319</v>
      </c>
      <c r="R16" s="347" t="s">
        <v>64</v>
      </c>
      <c r="S16" s="51">
        <f t="shared" si="0"/>
        <v>-50.127877237851656</v>
      </c>
      <c r="T16" s="51">
        <f t="shared" si="1"/>
        <v>11.881967213114763</v>
      </c>
      <c r="U16" s="51">
        <f t="shared" si="2"/>
        <v>-39.482276119402982</v>
      </c>
      <c r="V16" s="51">
        <f t="shared" si="3"/>
        <v>-7.5381287478436976</v>
      </c>
    </row>
    <row r="17" spans="1:22" x14ac:dyDescent="0.2">
      <c r="A17" s="215">
        <v>2020</v>
      </c>
      <c r="B17" s="23" t="s">
        <v>25</v>
      </c>
      <c r="C17" s="118" t="s">
        <v>26</v>
      </c>
      <c r="D17" s="42">
        <v>4508</v>
      </c>
      <c r="E17" s="42">
        <v>4195</v>
      </c>
      <c r="F17" s="43">
        <v>8703</v>
      </c>
      <c r="G17" s="42">
        <v>1038</v>
      </c>
      <c r="H17" s="42">
        <v>1725</v>
      </c>
      <c r="I17" s="42">
        <v>2763</v>
      </c>
      <c r="J17" s="42">
        <v>5546</v>
      </c>
      <c r="K17" s="42">
        <v>5920</v>
      </c>
      <c r="L17" s="42">
        <v>11466</v>
      </c>
      <c r="M17" s="42"/>
      <c r="N17" s="42">
        <v>216</v>
      </c>
      <c r="O17" s="42">
        <v>11682</v>
      </c>
      <c r="P17" s="42"/>
      <c r="Q17" s="390" t="s">
        <v>319</v>
      </c>
      <c r="R17" s="347" t="s">
        <v>62</v>
      </c>
      <c r="S17" s="51">
        <f t="shared" si="0"/>
        <v>-17.13554987212277</v>
      </c>
      <c r="T17" s="51">
        <f t="shared" si="1"/>
        <v>14.137704918032789</v>
      </c>
      <c r="U17" s="51">
        <f t="shared" si="2"/>
        <v>-35.564365671641795</v>
      </c>
      <c r="V17" s="51">
        <f t="shared" si="3"/>
        <v>-4.0387722132471655</v>
      </c>
    </row>
    <row r="18" spans="1:22" x14ac:dyDescent="0.2">
      <c r="A18" s="215">
        <v>2020</v>
      </c>
      <c r="B18" s="23" t="s">
        <v>27</v>
      </c>
      <c r="C18" s="118" t="s">
        <v>27</v>
      </c>
      <c r="D18" s="42">
        <v>4400</v>
      </c>
      <c r="E18" s="42">
        <v>3894</v>
      </c>
      <c r="F18" s="43">
        <v>8294</v>
      </c>
      <c r="G18" s="42">
        <v>1175</v>
      </c>
      <c r="H18" s="42">
        <v>1845</v>
      </c>
      <c r="I18" s="42">
        <v>3020</v>
      </c>
      <c r="J18" s="42">
        <v>5575</v>
      </c>
      <c r="K18" s="42">
        <v>5739</v>
      </c>
      <c r="L18" s="42">
        <v>11314</v>
      </c>
      <c r="M18" s="42"/>
      <c r="N18" s="42">
        <v>118</v>
      </c>
      <c r="O18" s="42">
        <v>11432</v>
      </c>
      <c r="P18" s="42"/>
      <c r="Q18" s="390" t="s">
        <v>319</v>
      </c>
      <c r="R18" s="347" t="s">
        <v>61</v>
      </c>
      <c r="S18" s="51">
        <f t="shared" si="0"/>
        <v>-54.731457800511521</v>
      </c>
      <c r="T18" s="51">
        <f t="shared" si="1"/>
        <v>8.7737704918032797</v>
      </c>
      <c r="U18" s="51">
        <f t="shared" si="2"/>
        <v>-29.570895522388064</v>
      </c>
      <c r="V18" s="51">
        <f t="shared" si="3"/>
        <v>-6.0923852030338672</v>
      </c>
    </row>
    <row r="19" spans="1:22" x14ac:dyDescent="0.2">
      <c r="A19" s="215">
        <v>2020</v>
      </c>
      <c r="B19" s="23" t="s">
        <v>28</v>
      </c>
      <c r="C19" s="118" t="s">
        <v>28</v>
      </c>
      <c r="D19" s="42">
        <v>4460</v>
      </c>
      <c r="E19" s="42">
        <v>3763</v>
      </c>
      <c r="F19" s="43">
        <v>8223</v>
      </c>
      <c r="G19" s="42">
        <v>1070</v>
      </c>
      <c r="H19" s="42">
        <v>2006</v>
      </c>
      <c r="I19" s="42">
        <v>3076</v>
      </c>
      <c r="J19" s="42">
        <v>5530</v>
      </c>
      <c r="K19" s="42">
        <v>5769</v>
      </c>
      <c r="L19" s="42">
        <v>11299</v>
      </c>
      <c r="M19" s="42"/>
      <c r="N19" s="42">
        <v>98</v>
      </c>
      <c r="O19" s="42">
        <v>11397</v>
      </c>
      <c r="P19" s="42"/>
      <c r="Q19" s="390" t="s">
        <v>319</v>
      </c>
      <c r="R19" s="347" t="s">
        <v>60</v>
      </c>
      <c r="S19" s="51">
        <f t="shared" si="0"/>
        <v>-62.404092071611259</v>
      </c>
      <c r="T19" s="51">
        <f t="shared" si="1"/>
        <v>7.8426229508196776</v>
      </c>
      <c r="U19" s="51">
        <f t="shared" si="2"/>
        <v>-28.264925373134332</v>
      </c>
      <c r="V19" s="51">
        <f t="shared" si="3"/>
        <v>-6.379891021604001</v>
      </c>
    </row>
    <row r="20" spans="1:22" x14ac:dyDescent="0.2">
      <c r="A20" s="215">
        <v>2021</v>
      </c>
      <c r="B20" s="23" t="s">
        <v>39</v>
      </c>
      <c r="C20" s="118" t="s">
        <v>41</v>
      </c>
      <c r="D20" s="42">
        <v>3744</v>
      </c>
      <c r="E20" s="42">
        <v>3508</v>
      </c>
      <c r="F20" s="43">
        <v>7252</v>
      </c>
      <c r="G20" s="42">
        <v>1177</v>
      </c>
      <c r="H20" s="42">
        <v>2021</v>
      </c>
      <c r="I20" s="42">
        <v>3198</v>
      </c>
      <c r="J20" s="42">
        <v>4921</v>
      </c>
      <c r="K20" s="42">
        <v>5529</v>
      </c>
      <c r="L20" s="42">
        <v>10450</v>
      </c>
      <c r="M20" s="42"/>
      <c r="N20" s="216">
        <v>83</v>
      </c>
      <c r="O20" s="42">
        <v>10533</v>
      </c>
      <c r="P20" s="42"/>
      <c r="Q20" s="390" t="s">
        <v>320</v>
      </c>
      <c r="R20" s="391" t="s">
        <v>86</v>
      </c>
      <c r="S20" s="51">
        <f t="shared" si="0"/>
        <v>-68.15856777493606</v>
      </c>
      <c r="T20" s="51">
        <f t="shared" si="1"/>
        <v>-4.8918032786885224</v>
      </c>
      <c r="U20" s="51">
        <f t="shared" si="2"/>
        <v>-25.419776119402982</v>
      </c>
      <c r="V20" s="51">
        <f t="shared" si="3"/>
        <v>-13.477177514306838</v>
      </c>
    </row>
    <row r="21" spans="1:22" x14ac:dyDescent="0.2">
      <c r="A21" s="215">
        <v>2021</v>
      </c>
      <c r="B21" s="23" t="s">
        <v>40</v>
      </c>
      <c r="C21" s="118" t="s">
        <v>42</v>
      </c>
      <c r="D21" s="42">
        <v>3841</v>
      </c>
      <c r="E21" s="42">
        <v>3615</v>
      </c>
      <c r="F21" s="43">
        <v>7456</v>
      </c>
      <c r="G21" s="42">
        <v>1222</v>
      </c>
      <c r="H21" s="42">
        <v>2105</v>
      </c>
      <c r="I21" s="43">
        <v>3327</v>
      </c>
      <c r="J21" s="42">
        <v>5063</v>
      </c>
      <c r="K21" s="42">
        <v>5720</v>
      </c>
      <c r="L21" s="42">
        <v>10783</v>
      </c>
      <c r="M21" s="42"/>
      <c r="N21" s="216">
        <v>97</v>
      </c>
      <c r="O21" s="42">
        <v>10880</v>
      </c>
      <c r="P21" s="42"/>
      <c r="Q21" s="390" t="s">
        <v>320</v>
      </c>
      <c r="R21" s="392" t="s">
        <v>87</v>
      </c>
      <c r="S21" s="51">
        <f t="shared" si="0"/>
        <v>-62.787723785166236</v>
      </c>
      <c r="T21" s="51">
        <f t="shared" si="1"/>
        <v>-2.2163934426229548</v>
      </c>
      <c r="U21" s="51">
        <f t="shared" si="2"/>
        <v>-22.411380597014929</v>
      </c>
      <c r="V21" s="51">
        <f t="shared" si="3"/>
        <v>-10.626762684482893</v>
      </c>
    </row>
    <row r="22" spans="1:22" x14ac:dyDescent="0.2">
      <c r="A22" s="232">
        <v>2021</v>
      </c>
      <c r="B22" s="23" t="s">
        <v>13</v>
      </c>
      <c r="C22" s="118" t="s">
        <v>20</v>
      </c>
      <c r="D22" s="42">
        <v>4554</v>
      </c>
      <c r="E22" s="43">
        <v>4310</v>
      </c>
      <c r="F22" s="43">
        <v>8864</v>
      </c>
      <c r="G22" s="42">
        <v>1205</v>
      </c>
      <c r="H22" s="43">
        <v>2199</v>
      </c>
      <c r="I22" s="42">
        <v>3404</v>
      </c>
      <c r="J22" s="42">
        <v>5759</v>
      </c>
      <c r="K22" s="42">
        <v>6509</v>
      </c>
      <c r="L22" s="42">
        <v>12268</v>
      </c>
      <c r="M22" s="42"/>
      <c r="N22" s="216">
        <v>95</v>
      </c>
      <c r="O22" s="42">
        <v>12363</v>
      </c>
      <c r="P22" s="42"/>
      <c r="Q22" s="390" t="s">
        <v>320</v>
      </c>
      <c r="R22" s="347" t="s">
        <v>69</v>
      </c>
      <c r="S22" s="51">
        <f t="shared" si="0"/>
        <v>-63.554987212276217</v>
      </c>
      <c r="T22" s="51">
        <f t="shared" si="1"/>
        <v>16.249180327868864</v>
      </c>
      <c r="U22" s="51">
        <f t="shared" si="2"/>
        <v>-20.615671641791046</v>
      </c>
      <c r="V22" s="51">
        <f t="shared" si="3"/>
        <v>1.5552695709317943</v>
      </c>
    </row>
    <row r="23" spans="1:22" x14ac:dyDescent="0.2">
      <c r="A23" s="84">
        <v>2021</v>
      </c>
      <c r="B23" s="81" t="s">
        <v>14</v>
      </c>
      <c r="C23" s="164" t="s">
        <v>14</v>
      </c>
      <c r="D23" s="43">
        <v>4210</v>
      </c>
      <c r="E23" s="43">
        <v>3788</v>
      </c>
      <c r="F23" s="43">
        <v>7998</v>
      </c>
      <c r="G23" s="43">
        <v>1461</v>
      </c>
      <c r="H23" s="43">
        <v>2077</v>
      </c>
      <c r="I23" s="43">
        <v>3538</v>
      </c>
      <c r="J23" s="43">
        <v>5671</v>
      </c>
      <c r="K23" s="43">
        <v>5865</v>
      </c>
      <c r="L23" s="43">
        <v>11536</v>
      </c>
      <c r="M23" s="43"/>
      <c r="N23" s="257">
        <v>103</v>
      </c>
      <c r="O23" s="43">
        <v>11639</v>
      </c>
      <c r="P23" s="43"/>
      <c r="Q23" s="390" t="s">
        <v>320</v>
      </c>
      <c r="R23" s="347" t="s">
        <v>68</v>
      </c>
      <c r="S23" s="51">
        <f t="shared" si="0"/>
        <v>-60.485933503836321</v>
      </c>
      <c r="T23" s="51">
        <f t="shared" si="1"/>
        <v>4.8918032786885224</v>
      </c>
      <c r="U23" s="51">
        <f t="shared" si="2"/>
        <v>-17.490671641791046</v>
      </c>
      <c r="V23" s="51">
        <f t="shared" si="3"/>
        <v>-4.3919936474904775</v>
      </c>
    </row>
    <row r="24" spans="1:22" x14ac:dyDescent="0.2">
      <c r="A24" s="84">
        <v>2021</v>
      </c>
      <c r="B24" s="81" t="s">
        <v>15</v>
      </c>
      <c r="C24" s="164" t="s">
        <v>21</v>
      </c>
      <c r="D24" s="42">
        <v>4389</v>
      </c>
      <c r="E24" s="43">
        <v>3976</v>
      </c>
      <c r="F24" s="43">
        <v>8365</v>
      </c>
      <c r="G24" s="43">
        <v>1384</v>
      </c>
      <c r="H24" s="43">
        <v>2081</v>
      </c>
      <c r="I24" s="43">
        <v>3465</v>
      </c>
      <c r="J24" s="43">
        <v>5773</v>
      </c>
      <c r="K24" s="43">
        <v>6057</v>
      </c>
      <c r="L24" s="43">
        <v>11830</v>
      </c>
      <c r="M24" s="43"/>
      <c r="N24" s="257">
        <v>94</v>
      </c>
      <c r="O24" s="43">
        <v>11924</v>
      </c>
      <c r="P24" s="43"/>
      <c r="Q24" s="390" t="s">
        <v>320</v>
      </c>
      <c r="R24" s="347" t="s">
        <v>15</v>
      </c>
      <c r="S24" s="51">
        <f t="shared" si="0"/>
        <v>-63.9386189258312</v>
      </c>
      <c r="T24" s="51">
        <f t="shared" si="1"/>
        <v>9.70491803278688</v>
      </c>
      <c r="U24" s="51">
        <f t="shared" si="2"/>
        <v>-19.193097014925375</v>
      </c>
      <c r="V24" s="51">
        <f t="shared" si="3"/>
        <v>-2.0508748391336429</v>
      </c>
    </row>
    <row r="25" spans="1:22" x14ac:dyDescent="0.2">
      <c r="A25" s="84">
        <v>2021</v>
      </c>
      <c r="B25" s="81" t="s">
        <v>16</v>
      </c>
      <c r="C25" s="118" t="s">
        <v>22</v>
      </c>
      <c r="D25" s="42">
        <v>4364</v>
      </c>
      <c r="E25" s="43">
        <v>3982</v>
      </c>
      <c r="F25" s="43">
        <v>8346</v>
      </c>
      <c r="G25" s="43">
        <v>1421</v>
      </c>
      <c r="H25" s="43">
        <v>1784</v>
      </c>
      <c r="I25" s="43">
        <v>3205</v>
      </c>
      <c r="J25" s="43">
        <v>5785</v>
      </c>
      <c r="K25" s="43">
        <v>5766</v>
      </c>
      <c r="L25" s="43">
        <v>11551</v>
      </c>
      <c r="M25" s="43"/>
      <c r="N25" s="257">
        <v>112</v>
      </c>
      <c r="O25" s="43">
        <v>11663</v>
      </c>
      <c r="P25" s="43"/>
      <c r="Q25" s="390" t="s">
        <v>320</v>
      </c>
      <c r="R25" s="347" t="s">
        <v>67</v>
      </c>
      <c r="S25" s="51">
        <f t="shared" si="0"/>
        <v>-57.033248081841435</v>
      </c>
      <c r="T25" s="51">
        <f t="shared" si="1"/>
        <v>9.4557377049180324</v>
      </c>
      <c r="U25" s="51">
        <f t="shared" si="2"/>
        <v>-25.256529850746269</v>
      </c>
      <c r="V25" s="51">
        <f t="shared" si="3"/>
        <v>-4.1948468004709527</v>
      </c>
    </row>
    <row r="26" spans="1:22" x14ac:dyDescent="0.2">
      <c r="A26" s="84">
        <v>2021</v>
      </c>
      <c r="B26" s="81" t="s">
        <v>17</v>
      </c>
      <c r="C26" s="118" t="s">
        <v>23</v>
      </c>
      <c r="D26" s="42">
        <v>3645</v>
      </c>
      <c r="E26" s="43">
        <v>3644</v>
      </c>
      <c r="F26" s="43">
        <v>7289</v>
      </c>
      <c r="G26" s="43">
        <v>1560</v>
      </c>
      <c r="H26" s="43">
        <v>2232</v>
      </c>
      <c r="I26" s="43">
        <v>3792</v>
      </c>
      <c r="J26" s="43">
        <v>5205</v>
      </c>
      <c r="K26" s="43">
        <v>5876</v>
      </c>
      <c r="L26" s="43">
        <v>11081</v>
      </c>
      <c r="M26" s="43"/>
      <c r="N26" s="257">
        <v>78</v>
      </c>
      <c r="O26" s="43">
        <v>11159</v>
      </c>
      <c r="P26" s="43"/>
      <c r="Q26" s="390" t="s">
        <v>320</v>
      </c>
      <c r="R26" s="347" t="s">
        <v>66</v>
      </c>
      <c r="S26" s="51">
        <f t="shared" si="0"/>
        <v>-70.076726342710998</v>
      </c>
      <c r="T26" s="51">
        <f t="shared" si="1"/>
        <v>-4.4065573770491806</v>
      </c>
      <c r="U26" s="51">
        <f t="shared" si="2"/>
        <v>-11.567164179104472</v>
      </c>
      <c r="V26" s="51">
        <f t="shared" si="3"/>
        <v>-8.3349305878809403</v>
      </c>
    </row>
    <row r="27" spans="1:22" x14ac:dyDescent="0.2">
      <c r="A27" s="84">
        <v>2021</v>
      </c>
      <c r="B27" s="81" t="s">
        <v>18</v>
      </c>
      <c r="C27" s="118" t="s">
        <v>24</v>
      </c>
      <c r="D27" s="43">
        <v>4105</v>
      </c>
      <c r="E27" s="43">
        <v>3946</v>
      </c>
      <c r="F27" s="43">
        <v>8051</v>
      </c>
      <c r="G27" s="43">
        <v>1476</v>
      </c>
      <c r="H27" s="43">
        <v>1822</v>
      </c>
      <c r="I27" s="43">
        <v>3298</v>
      </c>
      <c r="J27" s="43">
        <v>5581</v>
      </c>
      <c r="K27" s="43">
        <v>5768</v>
      </c>
      <c r="L27" s="43">
        <v>11349</v>
      </c>
      <c r="M27" s="43"/>
      <c r="N27" s="257">
        <v>88</v>
      </c>
      <c r="O27" s="43">
        <v>11437</v>
      </c>
      <c r="P27" s="43"/>
      <c r="Q27" s="390" t="s">
        <v>320</v>
      </c>
      <c r="R27" s="347" t="s">
        <v>65</v>
      </c>
      <c r="S27" s="51">
        <f t="shared" si="0"/>
        <v>-66.240409207161122</v>
      </c>
      <c r="T27" s="51">
        <f t="shared" si="1"/>
        <v>5.5868852459016294</v>
      </c>
      <c r="U27" s="51">
        <f t="shared" si="2"/>
        <v>-23.087686567164177</v>
      </c>
      <c r="V27" s="51">
        <f t="shared" si="3"/>
        <v>-6.0513129432381296</v>
      </c>
    </row>
    <row r="28" spans="1:22" x14ac:dyDescent="0.2">
      <c r="A28" s="84">
        <v>2021</v>
      </c>
      <c r="B28" s="81" t="s">
        <v>19</v>
      </c>
      <c r="C28" s="118" t="s">
        <v>19</v>
      </c>
      <c r="D28" s="42">
        <v>4564</v>
      </c>
      <c r="E28" s="42">
        <v>4596</v>
      </c>
      <c r="F28" s="43">
        <v>9160</v>
      </c>
      <c r="G28" s="42">
        <v>1477</v>
      </c>
      <c r="H28" s="43">
        <v>2395</v>
      </c>
      <c r="I28" s="43">
        <v>3872</v>
      </c>
      <c r="J28" s="43">
        <v>6041</v>
      </c>
      <c r="K28" s="43">
        <v>6991</v>
      </c>
      <c r="L28" s="43">
        <v>13032</v>
      </c>
      <c r="M28" s="43"/>
      <c r="N28" s="257">
        <v>115</v>
      </c>
      <c r="O28" s="43">
        <v>13147</v>
      </c>
      <c r="P28" s="43"/>
      <c r="Q28" s="390" t="s">
        <v>320</v>
      </c>
      <c r="R28" s="347" t="s">
        <v>64</v>
      </c>
      <c r="S28" s="51">
        <f t="shared" si="0"/>
        <v>-55.882352941176471</v>
      </c>
      <c r="T28" s="51">
        <f t="shared" si="1"/>
        <v>20.131147540983598</v>
      </c>
      <c r="U28" s="51">
        <f t="shared" si="2"/>
        <v>-9.7014925373134275</v>
      </c>
      <c r="V28" s="51">
        <f t="shared" si="3"/>
        <v>7.9953999069028781</v>
      </c>
    </row>
    <row r="29" spans="1:22" x14ac:dyDescent="0.2">
      <c r="A29" s="84">
        <v>2021</v>
      </c>
      <c r="B29" s="81" t="s">
        <v>25</v>
      </c>
      <c r="C29" s="118" t="s">
        <v>26</v>
      </c>
      <c r="D29" s="42">
        <v>4447</v>
      </c>
      <c r="E29" s="42">
        <v>4189</v>
      </c>
      <c r="F29" s="43">
        <v>8636</v>
      </c>
      <c r="G29" s="42">
        <v>1703</v>
      </c>
      <c r="H29" s="43">
        <v>2378</v>
      </c>
      <c r="I29" s="43">
        <v>4081</v>
      </c>
      <c r="J29" s="43">
        <v>6150</v>
      </c>
      <c r="K29" s="43">
        <v>6567</v>
      </c>
      <c r="L29" s="43">
        <v>12717</v>
      </c>
      <c r="M29" s="43"/>
      <c r="N29" s="257">
        <v>108</v>
      </c>
      <c r="O29" s="43">
        <v>12825</v>
      </c>
      <c r="P29" s="43"/>
      <c r="Q29" s="390" t="s">
        <v>320</v>
      </c>
      <c r="R29" s="347" t="s">
        <v>62</v>
      </c>
      <c r="S29" s="51">
        <f t="shared" si="0"/>
        <v>-58.567774936061376</v>
      </c>
      <c r="T29" s="51">
        <f t="shared" si="1"/>
        <v>13.259016393442625</v>
      </c>
      <c r="U29" s="51">
        <f t="shared" si="2"/>
        <v>-4.8274253731343304</v>
      </c>
      <c r="V29" s="51">
        <f t="shared" si="3"/>
        <v>5.3503463760576242</v>
      </c>
    </row>
    <row r="30" spans="1:22" x14ac:dyDescent="0.2">
      <c r="A30" s="84">
        <v>2021</v>
      </c>
      <c r="B30" s="81" t="s">
        <v>27</v>
      </c>
      <c r="C30" s="118" t="s">
        <v>27</v>
      </c>
      <c r="D30" s="42">
        <v>4944</v>
      </c>
      <c r="E30" s="42">
        <v>4099</v>
      </c>
      <c r="F30" s="43">
        <v>9043</v>
      </c>
      <c r="G30" s="42">
        <v>1948</v>
      </c>
      <c r="H30" s="43">
        <v>3780</v>
      </c>
      <c r="I30" s="43">
        <v>5728</v>
      </c>
      <c r="J30" s="43">
        <v>6892</v>
      </c>
      <c r="K30" s="43">
        <v>7879</v>
      </c>
      <c r="L30" s="43">
        <v>14771</v>
      </c>
      <c r="M30" s="43"/>
      <c r="N30" s="257">
        <v>123</v>
      </c>
      <c r="O30" s="43">
        <v>14894</v>
      </c>
      <c r="P30" s="43"/>
      <c r="Q30" s="390" t="s">
        <v>320</v>
      </c>
      <c r="R30" s="347" t="s">
        <v>61</v>
      </c>
      <c r="S30" s="51">
        <f t="shared" si="0"/>
        <v>-52.813299232736576</v>
      </c>
      <c r="T30" s="51">
        <f t="shared" si="1"/>
        <v>18.596721311475406</v>
      </c>
      <c r="U30" s="51">
        <f t="shared" si="2"/>
        <v>33.582089552238806</v>
      </c>
      <c r="V30" s="51">
        <f t="shared" si="3"/>
        <v>22.346047479532327</v>
      </c>
    </row>
    <row r="31" spans="1:22" x14ac:dyDescent="0.2">
      <c r="A31" s="84">
        <v>2021</v>
      </c>
      <c r="B31" s="81" t="s">
        <v>28</v>
      </c>
      <c r="C31" s="118" t="s">
        <v>28</v>
      </c>
      <c r="D31" s="42">
        <v>4600</v>
      </c>
      <c r="E31" s="42">
        <v>3791</v>
      </c>
      <c r="F31" s="43">
        <v>8391</v>
      </c>
      <c r="G31" s="42">
        <v>1820</v>
      </c>
      <c r="H31" s="43">
        <v>3542</v>
      </c>
      <c r="I31" s="43">
        <v>5362</v>
      </c>
      <c r="J31" s="43">
        <v>6420</v>
      </c>
      <c r="K31" s="43">
        <v>7333</v>
      </c>
      <c r="L31" s="43">
        <v>13753</v>
      </c>
      <c r="M31" s="43"/>
      <c r="N31" s="257">
        <v>122</v>
      </c>
      <c r="O31" s="43">
        <v>13875</v>
      </c>
      <c r="P31" s="43"/>
      <c r="Q31" s="390" t="s">
        <v>320</v>
      </c>
      <c r="R31" s="347" t="s">
        <v>60</v>
      </c>
      <c r="S31" s="51">
        <f>100*((N31/AVERAGE(N$8:N$10))-1)</f>
        <v>-53.196930946291566</v>
      </c>
      <c r="T31" s="51">
        <f>100*((F31/AVERAGE(F$8:F$10))-1)</f>
        <v>10.045901639344269</v>
      </c>
      <c r="U31" s="51">
        <f t="shared" si="2"/>
        <v>25.046641791044767</v>
      </c>
      <c r="V31" s="51">
        <f t="shared" si="3"/>
        <v>13.975520933161745</v>
      </c>
    </row>
    <row r="32" spans="1:22" s="2" customFormat="1" x14ac:dyDescent="0.2">
      <c r="A32" s="81"/>
      <c r="B32" s="81"/>
      <c r="C32" s="164"/>
      <c r="D32" s="43"/>
      <c r="E32" s="43"/>
      <c r="F32" s="86"/>
      <c r="G32" s="43"/>
      <c r="H32" s="43"/>
      <c r="I32" s="86"/>
      <c r="J32" s="43"/>
      <c r="K32" s="43"/>
      <c r="L32" s="387"/>
      <c r="M32" s="43"/>
      <c r="N32" s="86"/>
      <c r="O32" s="86"/>
      <c r="P32" s="86"/>
      <c r="Q32" s="86"/>
      <c r="R32" s="81"/>
      <c r="S32" s="81"/>
      <c r="T32" s="81"/>
      <c r="U32" s="81"/>
      <c r="V32" s="81"/>
    </row>
    <row r="33" spans="1:22" s="2" customFormat="1" x14ac:dyDescent="0.2">
      <c r="A33" s="84" t="s">
        <v>94</v>
      </c>
      <c r="B33" s="81"/>
      <c r="C33" s="81"/>
      <c r="D33" s="39"/>
      <c r="E33" s="39"/>
      <c r="F33" s="217"/>
      <c r="G33" s="39"/>
      <c r="H33" s="39"/>
      <c r="I33" s="217"/>
      <c r="J33" s="39"/>
      <c r="K33" s="39"/>
      <c r="L33" s="217"/>
      <c r="M33" s="39"/>
      <c r="N33" s="43"/>
      <c r="O33" s="43"/>
      <c r="P33" s="43"/>
      <c r="Q33" s="43"/>
      <c r="R33" s="81"/>
      <c r="S33" s="81"/>
      <c r="T33" s="81"/>
      <c r="U33" s="81"/>
      <c r="V33" s="81"/>
    </row>
    <row r="34" spans="1:22" s="2" customFormat="1" ht="15" x14ac:dyDescent="0.25">
      <c r="A34" s="152" t="s">
        <v>95</v>
      </c>
      <c r="B34" s="81"/>
      <c r="C34" s="81"/>
      <c r="D34" s="39"/>
      <c r="E34" s="39"/>
      <c r="F34" s="217"/>
      <c r="G34" s="291"/>
      <c r="H34" s="346"/>
      <c r="I34" s="243"/>
      <c r="J34" s="39"/>
      <c r="K34" s="39"/>
      <c r="L34" s="217"/>
      <c r="M34" s="39"/>
      <c r="N34" s="43"/>
      <c r="O34" s="43"/>
      <c r="P34" s="43"/>
      <c r="Q34" s="43"/>
      <c r="R34" s="81"/>
      <c r="S34" s="81"/>
      <c r="T34" s="81"/>
      <c r="U34" s="81"/>
      <c r="V34" s="81"/>
    </row>
    <row r="35" spans="1:22" s="2" customFormat="1" ht="15" x14ac:dyDescent="0.25">
      <c r="A35" s="100" t="s">
        <v>93</v>
      </c>
      <c r="B35" s="81"/>
      <c r="C35" s="81"/>
      <c r="D35" s="39"/>
      <c r="E35" s="39"/>
      <c r="F35" s="217"/>
      <c r="G35" s="292"/>
      <c r="H35" s="346"/>
      <c r="I35" s="290"/>
      <c r="J35" s="290"/>
      <c r="K35" s="290"/>
      <c r="L35" s="217"/>
      <c r="M35" s="39"/>
      <c r="N35" s="43"/>
      <c r="O35" s="43"/>
      <c r="P35" s="43"/>
      <c r="Q35" s="43"/>
      <c r="R35" s="81"/>
      <c r="S35" s="81"/>
      <c r="T35" s="81"/>
      <c r="U35" s="81"/>
      <c r="V35" s="81"/>
    </row>
    <row r="36" spans="1:22" ht="15" x14ac:dyDescent="0.2">
      <c r="E36" s="39"/>
      <c r="F36" s="38"/>
      <c r="G36" s="295"/>
      <c r="H36" s="295"/>
      <c r="I36" s="294"/>
      <c r="J36" s="296"/>
      <c r="K36" s="296"/>
      <c r="L36" s="296"/>
      <c r="N36" s="43"/>
      <c r="O36" s="293"/>
      <c r="P36" s="293"/>
      <c r="Q36" s="393"/>
      <c r="R36" s="394"/>
      <c r="S36" s="394"/>
      <c r="T36" s="394"/>
      <c r="U36" s="394"/>
      <c r="V36" s="394"/>
    </row>
    <row r="37" spans="1:22" ht="15" x14ac:dyDescent="0.2">
      <c r="E37" s="39"/>
      <c r="F37" s="38"/>
      <c r="G37" s="295"/>
      <c r="H37" s="295"/>
      <c r="I37" s="294"/>
      <c r="J37" s="296"/>
      <c r="K37" s="296"/>
      <c r="L37" s="296"/>
      <c r="N37" s="43"/>
      <c r="O37" s="293"/>
      <c r="P37" s="293"/>
      <c r="Q37" s="393"/>
      <c r="R37" s="394"/>
      <c r="S37" s="394"/>
      <c r="T37" s="394"/>
      <c r="U37" s="394"/>
      <c r="V37" s="394"/>
    </row>
    <row r="38" spans="1:22" ht="15" x14ac:dyDescent="0.25">
      <c r="E38" s="39"/>
      <c r="F38" s="38"/>
      <c r="G38" s="295"/>
      <c r="H38" s="297"/>
      <c r="I38" s="290"/>
      <c r="J38" s="296"/>
      <c r="K38" s="296"/>
      <c r="L38" s="296"/>
      <c r="N38" s="43"/>
      <c r="O38" s="293"/>
      <c r="P38" s="293"/>
      <c r="Q38" s="393"/>
      <c r="R38" s="394"/>
      <c r="S38" s="394"/>
      <c r="T38" s="394"/>
      <c r="U38" s="394"/>
      <c r="V38" s="394"/>
    </row>
    <row r="39" spans="1:22" ht="15" x14ac:dyDescent="0.25">
      <c r="E39" s="39"/>
      <c r="F39" s="38"/>
      <c r="H39" s="297"/>
      <c r="I39" s="290"/>
      <c r="L39" s="217"/>
      <c r="N39" s="43"/>
      <c r="O39" s="43"/>
      <c r="P39" s="43"/>
      <c r="Q39" s="43"/>
    </row>
    <row r="40" spans="1:22" ht="15" x14ac:dyDescent="0.25">
      <c r="E40" s="39"/>
      <c r="F40" s="38"/>
      <c r="H40" s="297"/>
      <c r="I40" s="290"/>
      <c r="L40" s="217"/>
      <c r="N40" s="43"/>
      <c r="O40" s="43"/>
      <c r="P40" s="43"/>
      <c r="Q40" s="43"/>
    </row>
    <row r="41" spans="1:22" x14ac:dyDescent="0.2">
      <c r="E41" s="39"/>
      <c r="F41" s="38"/>
      <c r="I41" s="217"/>
      <c r="L41" s="217"/>
      <c r="N41" s="43"/>
      <c r="O41" s="43"/>
      <c r="P41" s="43"/>
      <c r="Q41" s="43"/>
    </row>
    <row r="42" spans="1:22" x14ac:dyDescent="0.2">
      <c r="E42" s="39"/>
      <c r="F42" s="38"/>
      <c r="I42" s="217"/>
      <c r="L42" s="217"/>
      <c r="N42" s="43"/>
      <c r="O42" s="43"/>
      <c r="P42" s="43"/>
      <c r="Q42" s="43"/>
    </row>
    <row r="43" spans="1:22" x14ac:dyDescent="0.2">
      <c r="E43" s="39"/>
      <c r="F43" s="38"/>
      <c r="I43" s="217"/>
      <c r="L43" s="217"/>
      <c r="N43" s="43"/>
      <c r="O43" s="43"/>
      <c r="P43" s="43"/>
      <c r="Q43" s="43"/>
    </row>
    <row r="44" spans="1:22" x14ac:dyDescent="0.2">
      <c r="E44" s="39"/>
      <c r="F44" s="38"/>
      <c r="I44" s="217"/>
      <c r="L44" s="217"/>
      <c r="N44" s="43"/>
      <c r="O44" s="43"/>
      <c r="P44" s="43"/>
      <c r="Q44" s="43"/>
    </row>
    <row r="45" spans="1:22" x14ac:dyDescent="0.2">
      <c r="E45" s="39"/>
      <c r="F45" s="38"/>
      <c r="I45" s="217"/>
      <c r="L45" s="217"/>
      <c r="N45" s="43"/>
      <c r="O45" s="43"/>
      <c r="P45" s="43"/>
      <c r="Q45" s="43"/>
    </row>
    <row r="46" spans="1:22" x14ac:dyDescent="0.2">
      <c r="E46" s="39"/>
      <c r="F46" s="38"/>
      <c r="I46" s="217"/>
      <c r="L46" s="217"/>
      <c r="N46" s="43"/>
      <c r="O46" s="43"/>
      <c r="P46" s="43"/>
      <c r="Q46" s="43"/>
    </row>
    <row r="47" spans="1:22" x14ac:dyDescent="0.2">
      <c r="F47" s="38"/>
    </row>
    <row r="48" spans="1:22" x14ac:dyDescent="0.2">
      <c r="F48" s="38"/>
    </row>
  </sheetData>
  <phoneticPr fontId="1" type="noConversion"/>
  <hyperlinks>
    <hyperlink ref="A35" r:id="rId1" xr:uid="{A0BD20FB-086B-4E37-B60C-52F485D5026D}"/>
  </hyperlinks>
  <pageMargins left="0.7" right="0.7" top="0.75" bottom="0.75" header="0.3" footer="0.3"/>
  <pageSetup scale="87" orientation="landscape" r:id="rId2"/>
  <ignoredErrors>
    <ignoredError sqref="Q8:Q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1FD9-8C8D-4384-9DC0-1BA15D3ED8D5}">
  <sheetPr codeName="Blad32">
    <tabColor rgb="FFFFFF00"/>
  </sheetPr>
  <dimension ref="A1:P63"/>
  <sheetViews>
    <sheetView zoomScaleNormal="100" workbookViewId="0">
      <pane xSplit="2" ySplit="6" topLeftCell="C7" activePane="bottomRight" state="frozen"/>
      <selection pane="topRight" activeCell="C1" sqref="C1"/>
      <selection pane="bottomLeft" activeCell="A3" sqref="A3"/>
      <selection pane="bottomRight"/>
    </sheetView>
  </sheetViews>
  <sheetFormatPr defaultRowHeight="14.25" x14ac:dyDescent="0.2"/>
  <cols>
    <col min="1" max="1" width="9" style="23"/>
    <col min="2" max="2" width="10.5" style="23" customWidth="1"/>
    <col min="3" max="3" width="13.625" style="23" customWidth="1"/>
    <col min="4" max="5" width="13.875" style="23" customWidth="1"/>
    <col min="6" max="8" width="12.625" style="23" customWidth="1"/>
    <col min="9" max="9" width="12.625" style="81" customWidth="1"/>
    <col min="10" max="10" width="27.5" style="81" customWidth="1"/>
    <col min="11" max="13" width="11.375" style="23" customWidth="1"/>
    <col min="14" max="15" width="11.5" style="23" customWidth="1"/>
  </cols>
  <sheetData>
    <row r="1" spans="1:16" s="2" customFormat="1" x14ac:dyDescent="0.2">
      <c r="A1" s="153" t="s">
        <v>198</v>
      </c>
      <c r="B1" s="81"/>
      <c r="C1" s="81"/>
      <c r="D1" s="81"/>
      <c r="E1" s="81"/>
      <c r="F1" s="81"/>
      <c r="G1" s="81"/>
      <c r="H1" s="81"/>
      <c r="I1" s="81"/>
      <c r="J1" s="81"/>
      <c r="K1" s="81"/>
      <c r="L1" s="81"/>
      <c r="M1" s="81"/>
      <c r="N1" s="81"/>
      <c r="O1" s="81"/>
    </row>
    <row r="2" spans="1:16" s="172" customFormat="1" x14ac:dyDescent="0.2">
      <c r="A2" s="176" t="s">
        <v>199</v>
      </c>
      <c r="B2" s="99"/>
      <c r="C2" s="99"/>
      <c r="D2" s="99"/>
      <c r="E2" s="99"/>
      <c r="F2" s="99"/>
      <c r="G2" s="99"/>
      <c r="H2" s="99"/>
      <c r="I2" s="99"/>
      <c r="J2" s="99"/>
      <c r="K2" s="99"/>
      <c r="L2" s="99"/>
      <c r="M2" s="99"/>
      <c r="N2" s="99"/>
      <c r="O2" s="99"/>
    </row>
    <row r="3" spans="1:16" s="2" customFormat="1" x14ac:dyDescent="0.2">
      <c r="A3" s="153"/>
      <c r="B3" s="81"/>
      <c r="C3" s="81"/>
      <c r="D3" s="81"/>
      <c r="E3" s="81"/>
      <c r="F3" s="81"/>
      <c r="G3" s="81"/>
      <c r="H3" s="81"/>
      <c r="I3" s="81"/>
      <c r="J3" s="81"/>
      <c r="L3" s="81"/>
      <c r="M3" s="81"/>
      <c r="O3" s="81"/>
    </row>
    <row r="4" spans="1:16" x14ac:dyDescent="0.2">
      <c r="C4" s="190" t="s">
        <v>201</v>
      </c>
      <c r="D4" s="81"/>
      <c r="E4" s="81"/>
      <c r="F4" s="190" t="s">
        <v>202</v>
      </c>
      <c r="K4" s="21" t="s">
        <v>201</v>
      </c>
      <c r="L4" s="190"/>
      <c r="M4" s="233"/>
      <c r="N4" s="21" t="s">
        <v>202</v>
      </c>
    </row>
    <row r="5" spans="1:16" s="1" customFormat="1" ht="15" x14ac:dyDescent="0.25">
      <c r="A5" s="21"/>
      <c r="B5" s="21"/>
      <c r="C5" s="404"/>
      <c r="D5" s="404"/>
      <c r="E5" s="190"/>
      <c r="F5" s="404"/>
      <c r="G5" s="404"/>
      <c r="H5" s="190"/>
      <c r="I5" s="84"/>
      <c r="J5" s="84"/>
      <c r="K5" s="21" t="s">
        <v>146</v>
      </c>
      <c r="L5" s="190"/>
      <c r="M5" s="233"/>
      <c r="N5" s="190" t="s">
        <v>146</v>
      </c>
      <c r="O5" s="21"/>
    </row>
    <row r="6" spans="1:16" s="1" customFormat="1" ht="15" x14ac:dyDescent="0.25">
      <c r="A6" s="21"/>
      <c r="B6" s="21"/>
      <c r="C6" s="21" t="s">
        <v>205</v>
      </c>
      <c r="D6" s="21" t="s">
        <v>206</v>
      </c>
      <c r="E6" s="190" t="s">
        <v>207</v>
      </c>
      <c r="F6" s="21" t="s">
        <v>208</v>
      </c>
      <c r="G6" s="21" t="s">
        <v>209</v>
      </c>
      <c r="H6" s="190" t="s">
        <v>210</v>
      </c>
      <c r="I6" s="84"/>
      <c r="J6" s="84"/>
      <c r="K6" s="190" t="s">
        <v>203</v>
      </c>
      <c r="L6" s="190" t="s">
        <v>204</v>
      </c>
      <c r="M6" s="233" t="s">
        <v>246</v>
      </c>
      <c r="N6" s="190" t="s">
        <v>203</v>
      </c>
      <c r="O6" s="190" t="s">
        <v>204</v>
      </c>
      <c r="P6" s="233" t="s">
        <v>246</v>
      </c>
    </row>
    <row r="7" spans="1:16" x14ac:dyDescent="0.2">
      <c r="B7" s="23">
        <v>1</v>
      </c>
      <c r="C7" s="35">
        <v>105</v>
      </c>
      <c r="D7" s="35">
        <v>51</v>
      </c>
      <c r="E7" s="81">
        <v>135</v>
      </c>
      <c r="F7" s="35">
        <v>1150</v>
      </c>
      <c r="G7" s="35">
        <v>709</v>
      </c>
      <c r="H7" s="35">
        <v>879</v>
      </c>
      <c r="I7"/>
      <c r="K7" s="90">
        <f>(D7-C7)/C7</f>
        <v>-0.51428571428571423</v>
      </c>
      <c r="L7" s="90">
        <f>(E7-D7)/D7</f>
        <v>1.6470588235294117</v>
      </c>
      <c r="M7" s="90"/>
      <c r="N7" s="90">
        <f>(G7-F7)/F7</f>
        <v>-0.38347826086956521</v>
      </c>
      <c r="O7" s="90">
        <f>(H7-G7)/G7</f>
        <v>0.23977433004231311</v>
      </c>
    </row>
    <row r="8" spans="1:16" x14ac:dyDescent="0.2">
      <c r="B8" s="23">
        <v>2</v>
      </c>
      <c r="C8" s="35">
        <v>149</v>
      </c>
      <c r="D8" s="35">
        <v>138</v>
      </c>
      <c r="E8" s="81">
        <v>153</v>
      </c>
      <c r="F8" s="35">
        <v>1025</v>
      </c>
      <c r="G8" s="35">
        <v>1103</v>
      </c>
      <c r="H8" s="35">
        <v>876</v>
      </c>
      <c r="I8"/>
      <c r="K8" s="90">
        <f t="shared" ref="K8:K58" si="0">(D8-C8)/C8</f>
        <v>-7.3825503355704702E-2</v>
      </c>
      <c r="L8" s="90">
        <f t="shared" ref="L8:L23" si="1">(E8-D8)/D8</f>
        <v>0.10869565217391304</v>
      </c>
      <c r="M8" s="90"/>
      <c r="N8" s="90">
        <f t="shared" ref="N8:O58" si="2">(G8-F8)/F8</f>
        <v>7.6097560975609754E-2</v>
      </c>
      <c r="O8" s="90">
        <f t="shared" si="2"/>
        <v>-0.20580235720761558</v>
      </c>
    </row>
    <row r="9" spans="1:16" x14ac:dyDescent="0.2">
      <c r="A9" s="23" t="s">
        <v>86</v>
      </c>
      <c r="B9" s="23">
        <v>3</v>
      </c>
      <c r="C9" s="35">
        <v>165</v>
      </c>
      <c r="D9" s="35">
        <v>164</v>
      </c>
      <c r="E9" s="81">
        <v>129</v>
      </c>
      <c r="F9" s="35">
        <v>1037</v>
      </c>
      <c r="G9" s="35">
        <v>1094</v>
      </c>
      <c r="H9" s="35">
        <v>879</v>
      </c>
      <c r="I9"/>
      <c r="K9" s="90">
        <f t="shared" si="0"/>
        <v>-6.0606060606060606E-3</v>
      </c>
      <c r="L9" s="90">
        <f t="shared" si="1"/>
        <v>-0.21341463414634146</v>
      </c>
      <c r="M9" s="90"/>
      <c r="N9" s="90">
        <f t="shared" si="2"/>
        <v>5.4966248794599805E-2</v>
      </c>
      <c r="O9" s="90">
        <f t="shared" si="2"/>
        <v>-0.19652650822669104</v>
      </c>
    </row>
    <row r="10" spans="1:16" x14ac:dyDescent="0.2">
      <c r="B10" s="23">
        <v>4</v>
      </c>
      <c r="C10" s="35">
        <v>187</v>
      </c>
      <c r="D10" s="35">
        <v>177</v>
      </c>
      <c r="E10" s="81">
        <v>135</v>
      </c>
      <c r="F10" s="35">
        <v>1025</v>
      </c>
      <c r="G10" s="35">
        <v>1100</v>
      </c>
      <c r="H10" s="35">
        <v>864</v>
      </c>
      <c r="I10"/>
      <c r="K10" s="90">
        <f t="shared" si="0"/>
        <v>-5.3475935828877004E-2</v>
      </c>
      <c r="L10" s="90">
        <f t="shared" si="1"/>
        <v>-0.23728813559322035</v>
      </c>
      <c r="M10" s="90"/>
      <c r="N10" s="90">
        <f t="shared" si="2"/>
        <v>7.3170731707317069E-2</v>
      </c>
      <c r="O10" s="90">
        <f t="shared" si="2"/>
        <v>-0.21454545454545454</v>
      </c>
    </row>
    <row r="11" spans="1:16" x14ac:dyDescent="0.2">
      <c r="B11" s="23">
        <v>5</v>
      </c>
      <c r="C11" s="35">
        <v>189</v>
      </c>
      <c r="D11" s="35">
        <v>172</v>
      </c>
      <c r="E11" s="81">
        <v>125</v>
      </c>
      <c r="F11" s="35">
        <v>1038</v>
      </c>
      <c r="G11" s="35">
        <v>1078</v>
      </c>
      <c r="H11" s="35">
        <v>874</v>
      </c>
      <c r="I11"/>
      <c r="K11" s="90">
        <f t="shared" si="0"/>
        <v>-8.9947089947089942E-2</v>
      </c>
      <c r="L11" s="90">
        <f t="shared" si="1"/>
        <v>-0.27325581395348836</v>
      </c>
      <c r="M11" s="90"/>
      <c r="N11" s="90">
        <f t="shared" si="2"/>
        <v>3.8535645472061654E-2</v>
      </c>
      <c r="O11" s="90">
        <f t="shared" si="2"/>
        <v>-0.18923933209647495</v>
      </c>
    </row>
    <row r="12" spans="1:16" x14ac:dyDescent="0.2">
      <c r="B12" s="23">
        <v>6</v>
      </c>
      <c r="C12" s="35">
        <v>183</v>
      </c>
      <c r="D12" s="35">
        <v>175</v>
      </c>
      <c r="E12" s="81">
        <v>107</v>
      </c>
      <c r="F12" s="35">
        <v>1071</v>
      </c>
      <c r="G12" s="35">
        <v>1092</v>
      </c>
      <c r="H12" s="35">
        <v>867</v>
      </c>
      <c r="I12"/>
      <c r="K12" s="90">
        <f t="shared" si="0"/>
        <v>-4.3715846994535519E-2</v>
      </c>
      <c r="L12" s="90">
        <f t="shared" si="1"/>
        <v>-0.38857142857142857</v>
      </c>
      <c r="M12" s="90"/>
      <c r="N12" s="90">
        <f t="shared" si="2"/>
        <v>1.9607843137254902E-2</v>
      </c>
      <c r="O12" s="90">
        <f t="shared" si="2"/>
        <v>-0.20604395604395603</v>
      </c>
    </row>
    <row r="13" spans="1:16" x14ac:dyDescent="0.2">
      <c r="A13" s="23" t="s">
        <v>87</v>
      </c>
      <c r="B13" s="23">
        <v>7</v>
      </c>
      <c r="C13" s="35">
        <v>186</v>
      </c>
      <c r="D13" s="35">
        <v>167</v>
      </c>
      <c r="E13" s="81">
        <v>127</v>
      </c>
      <c r="F13" s="35">
        <v>1076</v>
      </c>
      <c r="G13" s="35">
        <v>1088</v>
      </c>
      <c r="H13" s="35">
        <v>875</v>
      </c>
      <c r="I13"/>
      <c r="K13" s="90">
        <f t="shared" si="0"/>
        <v>-0.10215053763440861</v>
      </c>
      <c r="L13" s="90">
        <f t="shared" si="1"/>
        <v>-0.23952095808383234</v>
      </c>
      <c r="M13" s="90"/>
      <c r="N13" s="90">
        <f t="shared" si="2"/>
        <v>1.1152416356877323E-2</v>
      </c>
      <c r="O13" s="90">
        <f t="shared" si="2"/>
        <v>-0.19577205882352941</v>
      </c>
    </row>
    <row r="14" spans="1:16" x14ac:dyDescent="0.2">
      <c r="B14" s="23">
        <v>8</v>
      </c>
      <c r="C14" s="35">
        <v>190</v>
      </c>
      <c r="D14" s="35">
        <v>176</v>
      </c>
      <c r="E14" s="81">
        <v>137</v>
      </c>
      <c r="F14" s="35">
        <v>1103</v>
      </c>
      <c r="G14" s="35">
        <v>1103</v>
      </c>
      <c r="H14" s="35">
        <v>874</v>
      </c>
      <c r="I14"/>
      <c r="K14" s="90">
        <f t="shared" si="0"/>
        <v>-7.3684210526315783E-2</v>
      </c>
      <c r="L14" s="90">
        <f t="shared" si="1"/>
        <v>-0.22159090909090909</v>
      </c>
      <c r="M14" s="90"/>
      <c r="N14" s="90">
        <f t="shared" si="2"/>
        <v>0</v>
      </c>
      <c r="O14" s="90">
        <f t="shared" si="2"/>
        <v>-0.20761559383499548</v>
      </c>
    </row>
    <row r="15" spans="1:16" x14ac:dyDescent="0.2">
      <c r="B15" s="23">
        <v>9</v>
      </c>
      <c r="C15" s="35">
        <v>193</v>
      </c>
      <c r="D15" s="35">
        <v>163</v>
      </c>
      <c r="E15" s="81">
        <v>130</v>
      </c>
      <c r="F15" s="35">
        <v>1035</v>
      </c>
      <c r="G15" s="35">
        <v>1069</v>
      </c>
      <c r="H15" s="35">
        <v>879</v>
      </c>
      <c r="I15"/>
      <c r="K15" s="90">
        <f t="shared" si="0"/>
        <v>-0.15544041450777202</v>
      </c>
      <c r="L15" s="90">
        <f t="shared" si="1"/>
        <v>-0.20245398773006135</v>
      </c>
      <c r="M15" s="90"/>
      <c r="N15" s="90">
        <f t="shared" si="2"/>
        <v>3.2850241545893721E-2</v>
      </c>
      <c r="O15" s="90">
        <f t="shared" si="2"/>
        <v>-0.17773620205799812</v>
      </c>
    </row>
    <row r="16" spans="1:16" x14ac:dyDescent="0.2">
      <c r="B16" s="23">
        <v>10</v>
      </c>
      <c r="C16" s="35">
        <v>189</v>
      </c>
      <c r="D16" s="35">
        <v>168</v>
      </c>
      <c r="E16" s="81">
        <v>131</v>
      </c>
      <c r="F16" s="35">
        <v>984</v>
      </c>
      <c r="G16" s="35">
        <v>1104</v>
      </c>
      <c r="H16" s="35">
        <v>880</v>
      </c>
      <c r="I16"/>
      <c r="K16" s="90">
        <f t="shared" si="0"/>
        <v>-0.1111111111111111</v>
      </c>
      <c r="L16" s="90">
        <f t="shared" si="1"/>
        <v>-0.22023809523809523</v>
      </c>
      <c r="M16" s="90"/>
      <c r="N16" s="90">
        <f t="shared" si="2"/>
        <v>0.12195121951219512</v>
      </c>
      <c r="O16" s="90">
        <f t="shared" si="2"/>
        <v>-0.20289855072463769</v>
      </c>
    </row>
    <row r="17" spans="1:16" x14ac:dyDescent="0.2">
      <c r="B17" s="23">
        <v>11</v>
      </c>
      <c r="C17" s="35">
        <v>188</v>
      </c>
      <c r="D17" s="35">
        <v>162</v>
      </c>
      <c r="E17" s="81">
        <v>134</v>
      </c>
      <c r="F17" s="35">
        <v>881</v>
      </c>
      <c r="G17" s="35">
        <v>844</v>
      </c>
      <c r="H17" s="35">
        <v>749</v>
      </c>
      <c r="I17"/>
      <c r="K17" s="90">
        <f t="shared" si="0"/>
        <v>-0.13829787234042554</v>
      </c>
      <c r="L17" s="90">
        <f t="shared" si="1"/>
        <v>-0.1728395061728395</v>
      </c>
      <c r="M17" s="90"/>
      <c r="N17" s="90">
        <f t="shared" si="2"/>
        <v>-4.1997729852440407E-2</v>
      </c>
      <c r="O17" s="90">
        <f t="shared" si="2"/>
        <v>-0.11255924170616113</v>
      </c>
    </row>
    <row r="18" spans="1:16" x14ac:dyDescent="0.2">
      <c r="A18" s="23" t="s">
        <v>69</v>
      </c>
      <c r="B18" s="23">
        <v>12</v>
      </c>
      <c r="C18" s="199">
        <v>190</v>
      </c>
      <c r="D18" s="199">
        <v>163</v>
      </c>
      <c r="E18" s="81">
        <v>140</v>
      </c>
      <c r="F18" s="199">
        <v>948</v>
      </c>
      <c r="G18" s="35">
        <v>343</v>
      </c>
      <c r="H18" s="35">
        <v>865</v>
      </c>
      <c r="I18"/>
      <c r="K18" s="90">
        <f t="shared" si="0"/>
        <v>-0.14210526315789473</v>
      </c>
      <c r="L18" s="90">
        <f t="shared" si="1"/>
        <v>-0.1411042944785276</v>
      </c>
      <c r="M18" s="90">
        <f t="shared" ref="M18:M23" si="3">E18/C18-1</f>
        <v>-0.26315789473684215</v>
      </c>
      <c r="N18" s="90">
        <f t="shared" si="2"/>
        <v>-0.63818565400843885</v>
      </c>
      <c r="O18" s="90">
        <f t="shared" si="2"/>
        <v>1.5218658892128281</v>
      </c>
      <c r="P18" s="90">
        <f t="shared" ref="P18:P23" si="4">H18/F18-1</f>
        <v>-8.7552742616033741E-2</v>
      </c>
    </row>
    <row r="19" spans="1:16" x14ac:dyDescent="0.2">
      <c r="B19" s="23">
        <v>13</v>
      </c>
      <c r="C19" s="199">
        <v>195</v>
      </c>
      <c r="D19" s="199">
        <v>149</v>
      </c>
      <c r="E19" s="81">
        <v>93</v>
      </c>
      <c r="F19" s="199">
        <v>971</v>
      </c>
      <c r="G19" s="35">
        <v>334</v>
      </c>
      <c r="H19" s="35">
        <v>851</v>
      </c>
      <c r="I19"/>
      <c r="K19" s="90">
        <f t="shared" si="0"/>
        <v>-0.23589743589743589</v>
      </c>
      <c r="L19" s="90">
        <f t="shared" si="1"/>
        <v>-0.37583892617449666</v>
      </c>
      <c r="M19" s="90">
        <f t="shared" si="3"/>
        <v>-0.52307692307692299</v>
      </c>
      <c r="N19" s="90">
        <f t="shared" si="2"/>
        <v>-0.65602471678681773</v>
      </c>
      <c r="O19" s="90">
        <f t="shared" si="2"/>
        <v>1.5479041916167664</v>
      </c>
      <c r="P19" s="90">
        <f t="shared" si="4"/>
        <v>-0.12358393408856849</v>
      </c>
    </row>
    <row r="20" spans="1:16" x14ac:dyDescent="0.2">
      <c r="B20" s="23">
        <v>14</v>
      </c>
      <c r="C20" s="35">
        <v>165</v>
      </c>
      <c r="D20" s="35">
        <v>141</v>
      </c>
      <c r="E20" s="81">
        <v>125</v>
      </c>
      <c r="F20" s="35">
        <v>889</v>
      </c>
      <c r="G20" s="35">
        <v>395</v>
      </c>
      <c r="H20" s="35">
        <v>873</v>
      </c>
      <c r="I20"/>
      <c r="K20" s="90">
        <f t="shared" si="0"/>
        <v>-0.14545454545454545</v>
      </c>
      <c r="L20" s="90">
        <f t="shared" si="1"/>
        <v>-0.11347517730496454</v>
      </c>
      <c r="M20" s="90">
        <f t="shared" si="3"/>
        <v>-0.24242424242424243</v>
      </c>
      <c r="N20" s="90">
        <f t="shared" si="2"/>
        <v>-0.55568053993250843</v>
      </c>
      <c r="O20" s="90">
        <f t="shared" si="2"/>
        <v>1.210126582278481</v>
      </c>
      <c r="P20" s="90">
        <f t="shared" si="4"/>
        <v>-1.7997750281214864E-2</v>
      </c>
    </row>
    <row r="21" spans="1:16" x14ac:dyDescent="0.2">
      <c r="B21" s="23">
        <v>15</v>
      </c>
      <c r="C21" s="35">
        <v>178</v>
      </c>
      <c r="D21" s="35">
        <v>121</v>
      </c>
      <c r="E21" s="81">
        <v>136</v>
      </c>
      <c r="F21" s="35">
        <v>987</v>
      </c>
      <c r="G21" s="35">
        <v>383</v>
      </c>
      <c r="H21" s="35">
        <v>875</v>
      </c>
      <c r="I21"/>
      <c r="K21" s="90">
        <f t="shared" si="0"/>
        <v>-0.3202247191011236</v>
      </c>
      <c r="L21" s="90">
        <f t="shared" si="1"/>
        <v>0.12396694214876033</v>
      </c>
      <c r="M21" s="90">
        <f t="shared" si="3"/>
        <v>-0.2359550561797753</v>
      </c>
      <c r="N21" s="90">
        <f t="shared" si="2"/>
        <v>-0.61195542046605877</v>
      </c>
      <c r="O21" s="90">
        <f t="shared" si="2"/>
        <v>1.2845953002610966</v>
      </c>
      <c r="P21" s="90">
        <f t="shared" si="4"/>
        <v>-0.11347517730496459</v>
      </c>
    </row>
    <row r="22" spans="1:16" x14ac:dyDescent="0.2">
      <c r="A22" s="23" t="s">
        <v>68</v>
      </c>
      <c r="B22" s="23">
        <v>16</v>
      </c>
      <c r="C22" s="35">
        <v>49</v>
      </c>
      <c r="D22" s="35">
        <v>125</v>
      </c>
      <c r="E22" s="81">
        <v>137</v>
      </c>
      <c r="F22" s="35">
        <v>934</v>
      </c>
      <c r="G22" s="35">
        <v>386</v>
      </c>
      <c r="H22" s="35">
        <v>879</v>
      </c>
      <c r="I22"/>
      <c r="K22" s="90">
        <f t="shared" si="0"/>
        <v>1.5510204081632653</v>
      </c>
      <c r="L22" s="90">
        <f t="shared" si="1"/>
        <v>9.6000000000000002E-2</v>
      </c>
      <c r="M22" s="90">
        <f t="shared" si="3"/>
        <v>1.795918367346939</v>
      </c>
      <c r="N22" s="90">
        <f t="shared" si="2"/>
        <v>-0.58672376873661669</v>
      </c>
      <c r="O22" s="90">
        <f t="shared" si="2"/>
        <v>1.2772020725388602</v>
      </c>
      <c r="P22" s="90">
        <f t="shared" si="4"/>
        <v>-5.8886509635974305E-2</v>
      </c>
    </row>
    <row r="23" spans="1:16" x14ac:dyDescent="0.2">
      <c r="B23" s="23">
        <v>17</v>
      </c>
      <c r="C23" s="35">
        <v>148</v>
      </c>
      <c r="D23" s="35">
        <v>140</v>
      </c>
      <c r="E23" s="81">
        <v>138</v>
      </c>
      <c r="F23" s="35">
        <v>917</v>
      </c>
      <c r="G23" s="35">
        <v>377</v>
      </c>
      <c r="H23" s="35">
        <v>877</v>
      </c>
      <c r="I23"/>
      <c r="K23" s="90">
        <f t="shared" si="0"/>
        <v>-5.4054054054054057E-2</v>
      </c>
      <c r="L23" s="90">
        <f t="shared" si="1"/>
        <v>-1.4285714285714285E-2</v>
      </c>
      <c r="M23" s="90">
        <f t="shared" si="3"/>
        <v>-6.7567567567567544E-2</v>
      </c>
      <c r="N23" s="90">
        <f t="shared" si="2"/>
        <v>-0.58887677208287892</v>
      </c>
      <c r="O23" s="90">
        <f t="shared" si="2"/>
        <v>1.3262599469496021</v>
      </c>
      <c r="P23" s="90">
        <f t="shared" si="4"/>
        <v>-4.3620501635768805E-2</v>
      </c>
    </row>
    <row r="24" spans="1:16" x14ac:dyDescent="0.2">
      <c r="B24" s="23">
        <v>18</v>
      </c>
      <c r="C24" s="35">
        <v>160</v>
      </c>
      <c r="D24" s="35">
        <v>139</v>
      </c>
      <c r="E24" s="81">
        <v>145</v>
      </c>
      <c r="F24" s="35">
        <v>1029</v>
      </c>
      <c r="G24" s="35">
        <v>394</v>
      </c>
      <c r="H24" s="35">
        <v>866</v>
      </c>
      <c r="I24"/>
      <c r="K24" s="90">
        <f t="shared" si="0"/>
        <v>-0.13125000000000001</v>
      </c>
      <c r="L24" s="90">
        <f t="shared" ref="L24:L49" si="5">(E24-D24)/D24</f>
        <v>4.3165467625899283E-2</v>
      </c>
      <c r="M24" s="90">
        <f t="shared" ref="M24:M49" si="6">E24/C24-1</f>
        <v>-9.375E-2</v>
      </c>
      <c r="N24" s="90">
        <f t="shared" si="2"/>
        <v>-0.61710398445092318</v>
      </c>
      <c r="O24" s="90">
        <f t="shared" ref="O24:O49" si="7">(H24-G24)/G24</f>
        <v>1.1979695431472082</v>
      </c>
      <c r="P24" s="90">
        <f t="shared" ref="P24:P49" si="8">H24/F24-1</f>
        <v>-0.15840621963070944</v>
      </c>
    </row>
    <row r="25" spans="1:16" x14ac:dyDescent="0.2">
      <c r="B25" s="23">
        <v>19</v>
      </c>
      <c r="C25" s="35">
        <v>132</v>
      </c>
      <c r="D25" s="35">
        <v>161</v>
      </c>
      <c r="E25" s="81">
        <v>122</v>
      </c>
      <c r="F25" s="35">
        <v>1025</v>
      </c>
      <c r="G25" s="35">
        <v>383</v>
      </c>
      <c r="H25" s="35">
        <v>878</v>
      </c>
      <c r="I25"/>
      <c r="K25" s="90">
        <f t="shared" si="0"/>
        <v>0.2196969696969697</v>
      </c>
      <c r="L25" s="90">
        <f t="shared" si="5"/>
        <v>-0.24223602484472051</v>
      </c>
      <c r="M25" s="90">
        <f t="shared" si="6"/>
        <v>-7.5757575757575801E-2</v>
      </c>
      <c r="N25" s="90">
        <f t="shared" si="2"/>
        <v>-0.62634146341463415</v>
      </c>
      <c r="O25" s="90">
        <f t="shared" si="7"/>
        <v>1.2924281984334203</v>
      </c>
      <c r="P25" s="90">
        <f t="shared" si="8"/>
        <v>-0.14341463414634148</v>
      </c>
    </row>
    <row r="26" spans="1:16" x14ac:dyDescent="0.2">
      <c r="A26" s="23" t="s">
        <v>15</v>
      </c>
      <c r="B26" s="23">
        <v>20</v>
      </c>
      <c r="C26" s="35">
        <v>133</v>
      </c>
      <c r="D26" s="35">
        <v>161</v>
      </c>
      <c r="E26" s="81">
        <v>135</v>
      </c>
      <c r="F26" s="35">
        <v>839</v>
      </c>
      <c r="G26" s="35">
        <v>399</v>
      </c>
      <c r="H26" s="35">
        <v>876</v>
      </c>
      <c r="I26"/>
      <c r="K26" s="90">
        <f t="shared" si="0"/>
        <v>0.21052631578947367</v>
      </c>
      <c r="L26" s="90">
        <f t="shared" si="5"/>
        <v>-0.16149068322981366</v>
      </c>
      <c r="M26" s="90">
        <f t="shared" si="6"/>
        <v>1.5037593984962516E-2</v>
      </c>
      <c r="N26" s="90">
        <f t="shared" si="2"/>
        <v>-0.52443384982121577</v>
      </c>
      <c r="O26" s="90">
        <f t="shared" si="7"/>
        <v>1.1954887218045114</v>
      </c>
      <c r="P26" s="90">
        <f t="shared" si="8"/>
        <v>4.41001191895114E-2</v>
      </c>
    </row>
    <row r="27" spans="1:16" x14ac:dyDescent="0.2">
      <c r="B27" s="23">
        <v>21</v>
      </c>
      <c r="C27" s="35">
        <v>160</v>
      </c>
      <c r="D27" s="35">
        <v>153</v>
      </c>
      <c r="E27" s="81">
        <v>141</v>
      </c>
      <c r="F27" s="35">
        <v>994</v>
      </c>
      <c r="G27" s="35">
        <v>384</v>
      </c>
      <c r="H27" s="35">
        <v>880</v>
      </c>
      <c r="I27"/>
      <c r="K27" s="90">
        <f t="shared" si="0"/>
        <v>-4.3749999999999997E-2</v>
      </c>
      <c r="L27" s="90">
        <f t="shared" si="5"/>
        <v>-7.8431372549019607E-2</v>
      </c>
      <c r="M27" s="90">
        <f t="shared" si="6"/>
        <v>-0.11875000000000002</v>
      </c>
      <c r="N27" s="90">
        <f t="shared" si="2"/>
        <v>-0.61368209255533201</v>
      </c>
      <c r="O27" s="90">
        <f t="shared" si="7"/>
        <v>1.2916666666666667</v>
      </c>
      <c r="P27" s="90">
        <f t="shared" si="8"/>
        <v>-0.11468812877263579</v>
      </c>
    </row>
    <row r="28" spans="1:16" x14ac:dyDescent="0.2">
      <c r="B28" s="23">
        <v>22</v>
      </c>
      <c r="C28" s="35">
        <v>136</v>
      </c>
      <c r="D28" s="35">
        <v>153</v>
      </c>
      <c r="E28" s="81">
        <v>117</v>
      </c>
      <c r="F28" s="35">
        <v>979</v>
      </c>
      <c r="G28" s="35">
        <v>399</v>
      </c>
      <c r="H28" s="35">
        <v>869</v>
      </c>
      <c r="I28"/>
      <c r="K28" s="90">
        <f t="shared" si="0"/>
        <v>0.125</v>
      </c>
      <c r="L28" s="90">
        <f t="shared" si="5"/>
        <v>-0.23529411764705882</v>
      </c>
      <c r="M28" s="90">
        <f t="shared" si="6"/>
        <v>-0.13970588235294112</v>
      </c>
      <c r="N28" s="90">
        <f t="shared" si="2"/>
        <v>-0.59244126659856999</v>
      </c>
      <c r="O28" s="90">
        <f t="shared" si="7"/>
        <v>1.1779448621553885</v>
      </c>
      <c r="P28" s="90">
        <f t="shared" si="8"/>
        <v>-0.11235955056179781</v>
      </c>
    </row>
    <row r="29" spans="1:16" x14ac:dyDescent="0.2">
      <c r="B29" s="23">
        <v>23</v>
      </c>
      <c r="C29" s="35">
        <v>160</v>
      </c>
      <c r="D29" s="35">
        <v>143</v>
      </c>
      <c r="E29" s="81">
        <v>137</v>
      </c>
      <c r="F29" s="35">
        <v>982</v>
      </c>
      <c r="G29" s="35">
        <v>383</v>
      </c>
      <c r="H29" s="35">
        <v>874</v>
      </c>
      <c r="I29"/>
      <c r="K29" s="90">
        <f t="shared" si="0"/>
        <v>-0.10625</v>
      </c>
      <c r="L29" s="90">
        <f t="shared" si="5"/>
        <v>-4.195804195804196E-2</v>
      </c>
      <c r="M29" s="90">
        <f t="shared" si="6"/>
        <v>-0.14375000000000004</v>
      </c>
      <c r="N29" s="90">
        <f t="shared" si="2"/>
        <v>-0.60997963340122197</v>
      </c>
      <c r="O29" s="90">
        <f t="shared" si="7"/>
        <v>1.2819843342036554</v>
      </c>
      <c r="P29" s="90">
        <f t="shared" si="8"/>
        <v>-0.10997963340122197</v>
      </c>
    </row>
    <row r="30" spans="1:16" x14ac:dyDescent="0.2">
      <c r="B30" s="23">
        <v>24</v>
      </c>
      <c r="C30" s="35">
        <v>167</v>
      </c>
      <c r="D30" s="35">
        <v>156</v>
      </c>
      <c r="E30" s="81">
        <v>142</v>
      </c>
      <c r="F30" s="35">
        <v>947</v>
      </c>
      <c r="G30" s="35">
        <v>868</v>
      </c>
      <c r="H30" s="35">
        <v>875</v>
      </c>
      <c r="I30"/>
      <c r="K30" s="90">
        <f t="shared" si="0"/>
        <v>-6.5868263473053898E-2</v>
      </c>
      <c r="L30" s="90">
        <f t="shared" si="5"/>
        <v>-8.9743589743589744E-2</v>
      </c>
      <c r="M30" s="90">
        <f t="shared" si="6"/>
        <v>-0.14970059880239517</v>
      </c>
      <c r="N30" s="90">
        <f t="shared" si="2"/>
        <v>-8.3421330517423439E-2</v>
      </c>
      <c r="O30" s="90">
        <f t="shared" si="7"/>
        <v>8.0645161290322578E-3</v>
      </c>
      <c r="P30" s="90">
        <f t="shared" si="8"/>
        <v>-7.602956705385433E-2</v>
      </c>
    </row>
    <row r="31" spans="1:16" x14ac:dyDescent="0.2">
      <c r="A31" s="23" t="s">
        <v>67</v>
      </c>
      <c r="B31" s="23">
        <v>25</v>
      </c>
      <c r="C31" s="35">
        <v>176</v>
      </c>
      <c r="D31" s="35">
        <v>154</v>
      </c>
      <c r="E31" s="81">
        <v>121</v>
      </c>
      <c r="F31" s="35">
        <v>990</v>
      </c>
      <c r="G31" s="35">
        <v>846</v>
      </c>
      <c r="H31" s="35">
        <v>879</v>
      </c>
      <c r="I31"/>
      <c r="K31" s="90">
        <f t="shared" si="0"/>
        <v>-0.125</v>
      </c>
      <c r="L31" s="90">
        <f t="shared" si="5"/>
        <v>-0.21428571428571427</v>
      </c>
      <c r="M31" s="90">
        <f t="shared" si="6"/>
        <v>-0.3125</v>
      </c>
      <c r="N31" s="90">
        <f t="shared" si="2"/>
        <v>-0.14545454545454545</v>
      </c>
      <c r="O31" s="90">
        <f t="shared" si="7"/>
        <v>3.9007092198581561E-2</v>
      </c>
      <c r="P31" s="90">
        <f t="shared" si="8"/>
        <v>-0.11212121212121207</v>
      </c>
    </row>
    <row r="32" spans="1:16" x14ac:dyDescent="0.2">
      <c r="B32" s="23">
        <v>26</v>
      </c>
      <c r="C32" s="35">
        <v>181</v>
      </c>
      <c r="D32" s="35">
        <v>162</v>
      </c>
      <c r="E32" s="81">
        <v>143</v>
      </c>
      <c r="F32" s="35">
        <v>962</v>
      </c>
      <c r="G32" s="35">
        <v>856</v>
      </c>
      <c r="H32" s="35">
        <v>866</v>
      </c>
      <c r="I32"/>
      <c r="K32" s="90">
        <f t="shared" si="0"/>
        <v>-0.10497237569060773</v>
      </c>
      <c r="L32" s="90">
        <f t="shared" si="5"/>
        <v>-0.11728395061728394</v>
      </c>
      <c r="M32" s="90">
        <f t="shared" si="6"/>
        <v>-0.20994475138121549</v>
      </c>
      <c r="N32" s="90">
        <f t="shared" si="2"/>
        <v>-0.11018711018711019</v>
      </c>
      <c r="O32" s="90">
        <f t="shared" si="7"/>
        <v>1.1682242990654205E-2</v>
      </c>
      <c r="P32" s="90">
        <f t="shared" si="8"/>
        <v>-9.9792099792099798E-2</v>
      </c>
    </row>
    <row r="33" spans="1:16" x14ac:dyDescent="0.2">
      <c r="B33" s="23">
        <v>27</v>
      </c>
      <c r="C33" s="35">
        <v>181</v>
      </c>
      <c r="D33" s="35">
        <v>166</v>
      </c>
      <c r="E33" s="81">
        <v>144</v>
      </c>
      <c r="F33" s="35">
        <v>1031</v>
      </c>
      <c r="G33" s="35">
        <v>877</v>
      </c>
      <c r="H33" s="35">
        <v>890</v>
      </c>
      <c r="I33"/>
      <c r="K33" s="90">
        <f t="shared" si="0"/>
        <v>-8.2872928176795577E-2</v>
      </c>
      <c r="L33" s="90">
        <f t="shared" si="5"/>
        <v>-0.13253012048192772</v>
      </c>
      <c r="M33" s="90">
        <f t="shared" si="6"/>
        <v>-0.20441988950276246</v>
      </c>
      <c r="N33" s="90">
        <f t="shared" si="2"/>
        <v>-0.14936954413191075</v>
      </c>
      <c r="O33" s="90">
        <f t="shared" si="7"/>
        <v>1.4823261117445839E-2</v>
      </c>
      <c r="P33" s="90">
        <f t="shared" si="8"/>
        <v>-0.13676042677012612</v>
      </c>
    </row>
    <row r="34" spans="1:16" x14ac:dyDescent="0.2">
      <c r="B34" s="23">
        <v>28</v>
      </c>
      <c r="C34" s="35">
        <v>185</v>
      </c>
      <c r="D34" s="35">
        <v>157</v>
      </c>
      <c r="E34" s="81">
        <v>151</v>
      </c>
      <c r="F34" s="35">
        <v>1015</v>
      </c>
      <c r="G34" s="35">
        <v>846</v>
      </c>
      <c r="H34" s="35">
        <v>823</v>
      </c>
      <c r="I34"/>
      <c r="K34" s="90">
        <f t="shared" si="0"/>
        <v>-0.15135135135135136</v>
      </c>
      <c r="L34" s="90">
        <f t="shared" si="5"/>
        <v>-3.8216560509554139E-2</v>
      </c>
      <c r="M34" s="90">
        <f t="shared" si="6"/>
        <v>-0.18378378378378379</v>
      </c>
      <c r="N34" s="90">
        <f t="shared" si="2"/>
        <v>-0.1665024630541872</v>
      </c>
      <c r="O34" s="90">
        <f t="shared" si="7"/>
        <v>-2.7186761229314422E-2</v>
      </c>
      <c r="P34" s="90">
        <f t="shared" si="8"/>
        <v>-0.18916256157635469</v>
      </c>
    </row>
    <row r="35" spans="1:16" x14ac:dyDescent="0.2">
      <c r="A35" s="23" t="s">
        <v>66</v>
      </c>
      <c r="B35" s="23">
        <v>29</v>
      </c>
      <c r="C35" s="35">
        <v>156</v>
      </c>
      <c r="D35" s="35">
        <v>112</v>
      </c>
      <c r="E35" s="81">
        <v>85</v>
      </c>
      <c r="F35" s="35">
        <v>1040</v>
      </c>
      <c r="G35" s="35">
        <v>872</v>
      </c>
      <c r="H35" s="35">
        <v>881</v>
      </c>
      <c r="I35"/>
      <c r="K35" s="90">
        <f t="shared" si="0"/>
        <v>-0.28205128205128205</v>
      </c>
      <c r="L35" s="90">
        <f t="shared" si="5"/>
        <v>-0.24107142857142858</v>
      </c>
      <c r="M35" s="90">
        <f t="shared" si="6"/>
        <v>-0.45512820512820518</v>
      </c>
      <c r="N35" s="90">
        <f t="shared" si="2"/>
        <v>-0.16153846153846155</v>
      </c>
      <c r="O35" s="90">
        <f t="shared" si="7"/>
        <v>1.0321100917431193E-2</v>
      </c>
      <c r="P35" s="90">
        <f t="shared" si="8"/>
        <v>-0.1528846153846154</v>
      </c>
    </row>
    <row r="36" spans="1:16" x14ac:dyDescent="0.2">
      <c r="B36" s="23">
        <v>30</v>
      </c>
      <c r="C36" s="35">
        <v>125</v>
      </c>
      <c r="D36" s="35">
        <v>5</v>
      </c>
      <c r="E36" s="81">
        <v>125</v>
      </c>
      <c r="F36" s="35">
        <v>1037</v>
      </c>
      <c r="G36" s="35">
        <v>872</v>
      </c>
      <c r="H36" s="35">
        <v>884</v>
      </c>
      <c r="I36"/>
      <c r="K36" s="90">
        <f t="shared" si="0"/>
        <v>-0.96</v>
      </c>
      <c r="L36" s="90">
        <f>(E36-D36)/D36</f>
        <v>24</v>
      </c>
      <c r="M36" s="90">
        <f t="shared" si="6"/>
        <v>0</v>
      </c>
      <c r="N36" s="90">
        <f t="shared" si="2"/>
        <v>-0.15911282545805208</v>
      </c>
      <c r="O36" s="90">
        <f t="shared" si="7"/>
        <v>1.3761467889908258E-2</v>
      </c>
      <c r="P36" s="90">
        <f t="shared" si="8"/>
        <v>-0.14754098360655743</v>
      </c>
    </row>
    <row r="37" spans="1:16" x14ac:dyDescent="0.2">
      <c r="B37" s="23">
        <v>31</v>
      </c>
      <c r="C37" s="35">
        <v>134</v>
      </c>
      <c r="D37" s="35">
        <v>123</v>
      </c>
      <c r="E37" s="81">
        <v>125</v>
      </c>
      <c r="F37" s="35">
        <v>1051</v>
      </c>
      <c r="G37" s="35">
        <v>787</v>
      </c>
      <c r="H37" s="35">
        <v>879</v>
      </c>
      <c r="I37"/>
      <c r="K37" s="90">
        <f t="shared" si="0"/>
        <v>-8.2089552238805971E-2</v>
      </c>
      <c r="L37" s="90">
        <f t="shared" si="5"/>
        <v>1.6260162601626018E-2</v>
      </c>
      <c r="M37" s="90">
        <f t="shared" si="6"/>
        <v>-6.7164179104477584E-2</v>
      </c>
      <c r="N37" s="90">
        <f t="shared" si="2"/>
        <v>-0.25118934348239774</v>
      </c>
      <c r="O37" s="90">
        <f t="shared" si="7"/>
        <v>0.11689961880559085</v>
      </c>
      <c r="P37" s="90">
        <f t="shared" si="8"/>
        <v>-0.16365366317792573</v>
      </c>
    </row>
    <row r="38" spans="1:16" x14ac:dyDescent="0.2">
      <c r="B38" s="23">
        <v>32</v>
      </c>
      <c r="C38" s="35">
        <v>149</v>
      </c>
      <c r="D38" s="35">
        <v>100</v>
      </c>
      <c r="E38" s="81">
        <v>147</v>
      </c>
      <c r="F38" s="35">
        <v>1068</v>
      </c>
      <c r="G38" s="35">
        <v>850</v>
      </c>
      <c r="H38" s="35">
        <v>872</v>
      </c>
      <c r="I38"/>
      <c r="K38" s="90">
        <f t="shared" si="0"/>
        <v>-0.32885906040268459</v>
      </c>
      <c r="L38" s="90">
        <f t="shared" si="5"/>
        <v>0.47</v>
      </c>
      <c r="M38" s="90">
        <f t="shared" si="6"/>
        <v>-1.3422818791946289E-2</v>
      </c>
      <c r="N38" s="90">
        <f t="shared" si="2"/>
        <v>-0.20411985018726592</v>
      </c>
      <c r="O38" s="90">
        <f t="shared" si="7"/>
        <v>2.5882352941176471E-2</v>
      </c>
      <c r="P38" s="90">
        <f t="shared" si="8"/>
        <v>-0.18352059925093633</v>
      </c>
    </row>
    <row r="39" spans="1:16" x14ac:dyDescent="0.2">
      <c r="A39" s="23" t="s">
        <v>65</v>
      </c>
      <c r="B39" s="23">
        <v>33</v>
      </c>
      <c r="C39" s="35">
        <v>154</v>
      </c>
      <c r="D39" s="35">
        <v>149</v>
      </c>
      <c r="E39" s="81">
        <v>140</v>
      </c>
      <c r="F39" s="35">
        <v>1082</v>
      </c>
      <c r="G39" s="35">
        <v>868</v>
      </c>
      <c r="H39" s="35">
        <v>867</v>
      </c>
      <c r="I39"/>
      <c r="K39" s="90">
        <f t="shared" si="0"/>
        <v>-3.2467532467532464E-2</v>
      </c>
      <c r="L39" s="90">
        <f t="shared" si="5"/>
        <v>-6.0402684563758392E-2</v>
      </c>
      <c r="M39" s="90">
        <f t="shared" si="6"/>
        <v>-9.0909090909090939E-2</v>
      </c>
      <c r="N39" s="90">
        <f t="shared" si="2"/>
        <v>-0.1977818853974122</v>
      </c>
      <c r="O39" s="90">
        <f t="shared" si="7"/>
        <v>-1.152073732718894E-3</v>
      </c>
      <c r="P39" s="90">
        <f t="shared" si="8"/>
        <v>-0.19870609981515708</v>
      </c>
    </row>
    <row r="40" spans="1:16" x14ac:dyDescent="0.2">
      <c r="B40" s="23">
        <v>34</v>
      </c>
      <c r="C40" s="35">
        <v>165</v>
      </c>
      <c r="D40" s="35">
        <v>149</v>
      </c>
      <c r="E40" s="81">
        <v>142</v>
      </c>
      <c r="F40" s="35">
        <v>1047</v>
      </c>
      <c r="G40" s="35">
        <v>842</v>
      </c>
      <c r="H40" s="35">
        <v>892</v>
      </c>
      <c r="I40"/>
      <c r="K40" s="90">
        <f t="shared" si="0"/>
        <v>-9.696969696969697E-2</v>
      </c>
      <c r="L40" s="90">
        <f t="shared" si="5"/>
        <v>-4.6979865771812082E-2</v>
      </c>
      <c r="M40" s="90">
        <f t="shared" si="6"/>
        <v>-0.1393939393939394</v>
      </c>
      <c r="N40" s="90">
        <f t="shared" si="2"/>
        <v>-0.19579751671442217</v>
      </c>
      <c r="O40" s="90">
        <f t="shared" si="7"/>
        <v>5.9382422802850353E-2</v>
      </c>
      <c r="P40" s="90">
        <f t="shared" si="8"/>
        <v>-0.14804202483285578</v>
      </c>
    </row>
    <row r="41" spans="1:16" x14ac:dyDescent="0.2">
      <c r="B41" s="23">
        <v>35</v>
      </c>
      <c r="C41" s="35">
        <v>169</v>
      </c>
      <c r="D41" s="35">
        <v>154</v>
      </c>
      <c r="E41" s="81">
        <v>160</v>
      </c>
      <c r="F41" s="35">
        <v>1048</v>
      </c>
      <c r="G41" s="35">
        <v>877</v>
      </c>
      <c r="H41" s="35">
        <v>874</v>
      </c>
      <c r="I41"/>
      <c r="K41" s="90">
        <f t="shared" si="0"/>
        <v>-8.8757396449704137E-2</v>
      </c>
      <c r="L41" s="90">
        <f t="shared" si="5"/>
        <v>3.896103896103896E-2</v>
      </c>
      <c r="M41" s="90">
        <f t="shared" si="6"/>
        <v>-5.3254437869822535E-2</v>
      </c>
      <c r="N41" s="90">
        <f t="shared" si="2"/>
        <v>-0.16316793893129772</v>
      </c>
      <c r="O41" s="90">
        <f t="shared" si="7"/>
        <v>-3.4207525655644243E-3</v>
      </c>
      <c r="P41" s="90">
        <f t="shared" si="8"/>
        <v>-0.16603053435114501</v>
      </c>
    </row>
    <row r="42" spans="1:16" x14ac:dyDescent="0.2">
      <c r="B42" s="23">
        <v>36</v>
      </c>
      <c r="C42" s="35">
        <v>179</v>
      </c>
      <c r="D42" s="35">
        <v>163</v>
      </c>
      <c r="E42" s="81">
        <v>171</v>
      </c>
      <c r="F42" s="35">
        <v>1081</v>
      </c>
      <c r="G42" s="35">
        <v>873</v>
      </c>
      <c r="H42" s="35">
        <v>883</v>
      </c>
      <c r="I42"/>
      <c r="K42" s="90">
        <f t="shared" si="0"/>
        <v>-8.9385474860335198E-2</v>
      </c>
      <c r="L42" s="90">
        <f t="shared" si="5"/>
        <v>4.9079754601226995E-2</v>
      </c>
      <c r="M42" s="90">
        <f t="shared" si="6"/>
        <v>-4.4692737430167551E-2</v>
      </c>
      <c r="N42" s="90">
        <f t="shared" si="2"/>
        <v>-0.19241443108233117</v>
      </c>
      <c r="O42" s="90">
        <f t="shared" si="7"/>
        <v>1.1454753722794959E-2</v>
      </c>
      <c r="P42" s="90">
        <f t="shared" si="8"/>
        <v>-0.183163737280296</v>
      </c>
    </row>
    <row r="43" spans="1:16" x14ac:dyDescent="0.2">
      <c r="B43" s="23">
        <v>37</v>
      </c>
      <c r="C43" s="35">
        <v>183</v>
      </c>
      <c r="D43" s="35">
        <v>168</v>
      </c>
      <c r="E43" s="81">
        <v>162</v>
      </c>
      <c r="F43" s="35">
        <v>1073</v>
      </c>
      <c r="G43" s="35">
        <v>857</v>
      </c>
      <c r="H43" s="35">
        <v>919</v>
      </c>
      <c r="I43"/>
      <c r="K43" s="90">
        <f t="shared" si="0"/>
        <v>-8.1967213114754092E-2</v>
      </c>
      <c r="L43" s="90">
        <f t="shared" si="5"/>
        <v>-3.5714285714285712E-2</v>
      </c>
      <c r="M43" s="90">
        <f t="shared" si="6"/>
        <v>-0.11475409836065575</v>
      </c>
      <c r="N43" s="90">
        <f t="shared" si="2"/>
        <v>-0.20130475302889095</v>
      </c>
      <c r="O43" s="90">
        <f t="shared" si="7"/>
        <v>7.2345390898483075E-2</v>
      </c>
      <c r="P43" s="90">
        <f t="shared" si="8"/>
        <v>-0.14352283317800563</v>
      </c>
    </row>
    <row r="44" spans="1:16" x14ac:dyDescent="0.2">
      <c r="A44" s="23" t="s">
        <v>64</v>
      </c>
      <c r="B44" s="23">
        <v>38</v>
      </c>
      <c r="C44" s="35">
        <v>183</v>
      </c>
      <c r="D44" s="35">
        <v>170</v>
      </c>
      <c r="E44" s="81">
        <v>157</v>
      </c>
      <c r="F44" s="35">
        <v>1044</v>
      </c>
      <c r="G44" s="35">
        <v>855</v>
      </c>
      <c r="H44" s="35">
        <v>901</v>
      </c>
      <c r="I44"/>
      <c r="K44" s="90">
        <f t="shared" si="0"/>
        <v>-7.1038251366120214E-2</v>
      </c>
      <c r="L44" s="90">
        <f t="shared" si="5"/>
        <v>-7.6470588235294124E-2</v>
      </c>
      <c r="M44" s="90">
        <f t="shared" si="6"/>
        <v>-0.14207650273224048</v>
      </c>
      <c r="N44" s="90">
        <f t="shared" si="2"/>
        <v>-0.18103448275862069</v>
      </c>
      <c r="O44" s="90">
        <f t="shared" si="7"/>
        <v>5.3801169590643273E-2</v>
      </c>
      <c r="P44" s="90">
        <f t="shared" si="8"/>
        <v>-0.1369731800766284</v>
      </c>
    </row>
    <row r="45" spans="1:16" x14ac:dyDescent="0.2">
      <c r="B45" s="23">
        <v>39</v>
      </c>
      <c r="C45" s="35">
        <v>183</v>
      </c>
      <c r="D45" s="35">
        <v>161</v>
      </c>
      <c r="E45" s="81">
        <v>140</v>
      </c>
      <c r="F45" s="35">
        <v>1064</v>
      </c>
      <c r="G45" s="35">
        <v>863</v>
      </c>
      <c r="H45" s="35">
        <v>897</v>
      </c>
      <c r="I45"/>
      <c r="K45" s="90">
        <f t="shared" si="0"/>
        <v>-0.12021857923497267</v>
      </c>
      <c r="L45" s="90">
        <f t="shared" si="5"/>
        <v>-0.13043478260869565</v>
      </c>
      <c r="M45" s="90">
        <f t="shared" si="6"/>
        <v>-0.23497267759562845</v>
      </c>
      <c r="N45" s="90">
        <f t="shared" si="2"/>
        <v>-0.18890977443609022</v>
      </c>
      <c r="O45" s="90">
        <f t="shared" si="7"/>
        <v>3.9397450753186555E-2</v>
      </c>
      <c r="P45" s="90">
        <f t="shared" si="8"/>
        <v>-0.15695488721804507</v>
      </c>
    </row>
    <row r="46" spans="1:16" x14ac:dyDescent="0.2">
      <c r="B46" s="23">
        <v>40</v>
      </c>
      <c r="C46" s="35">
        <v>176</v>
      </c>
      <c r="D46" s="35">
        <v>94</v>
      </c>
      <c r="E46" s="81">
        <v>168</v>
      </c>
      <c r="F46" s="35">
        <v>1061</v>
      </c>
      <c r="G46" s="35">
        <v>883</v>
      </c>
      <c r="H46" s="35">
        <v>904</v>
      </c>
      <c r="I46"/>
      <c r="K46" s="90">
        <f t="shared" si="0"/>
        <v>-0.46590909090909088</v>
      </c>
      <c r="L46" s="90">
        <f t="shared" si="5"/>
        <v>0.78723404255319152</v>
      </c>
      <c r="M46" s="90">
        <f t="shared" si="6"/>
        <v>-4.5454545454545414E-2</v>
      </c>
      <c r="N46" s="90">
        <f t="shared" si="2"/>
        <v>-0.16776625824693686</v>
      </c>
      <c r="O46" s="90">
        <f t="shared" si="7"/>
        <v>2.3782559456398639E-2</v>
      </c>
      <c r="P46" s="90">
        <f t="shared" si="8"/>
        <v>-0.14797360980207352</v>
      </c>
    </row>
    <row r="47" spans="1:16" x14ac:dyDescent="0.2">
      <c r="B47" s="23">
        <v>41</v>
      </c>
      <c r="C47" s="35">
        <v>184</v>
      </c>
      <c r="D47" s="35">
        <v>180</v>
      </c>
      <c r="E47" s="81">
        <v>150</v>
      </c>
      <c r="F47" s="35">
        <v>1081</v>
      </c>
      <c r="G47" s="35">
        <v>859</v>
      </c>
      <c r="H47" s="35">
        <v>921</v>
      </c>
      <c r="I47"/>
      <c r="K47" s="90">
        <f t="shared" si="0"/>
        <v>-2.1739130434782608E-2</v>
      </c>
      <c r="L47" s="90">
        <f t="shared" si="5"/>
        <v>-0.16666666666666666</v>
      </c>
      <c r="M47" s="90">
        <f t="shared" si="6"/>
        <v>-0.18478260869565222</v>
      </c>
      <c r="N47" s="90">
        <f t="shared" si="2"/>
        <v>-0.20536540240518039</v>
      </c>
      <c r="O47" s="90">
        <f t="shared" si="7"/>
        <v>7.2176949941792787E-2</v>
      </c>
      <c r="P47" s="90">
        <f t="shared" si="8"/>
        <v>-0.14801110083256241</v>
      </c>
    </row>
    <row r="48" spans="1:16" x14ac:dyDescent="0.2">
      <c r="A48" s="23" t="s">
        <v>62</v>
      </c>
      <c r="B48" s="23">
        <v>42</v>
      </c>
      <c r="C48" s="35">
        <v>175</v>
      </c>
      <c r="D48" s="35">
        <v>170</v>
      </c>
      <c r="E48" s="81">
        <v>160</v>
      </c>
      <c r="F48" s="35">
        <v>1069</v>
      </c>
      <c r="G48" s="35">
        <v>885</v>
      </c>
      <c r="H48" s="35">
        <v>910</v>
      </c>
      <c r="I48"/>
      <c r="K48" s="90">
        <f t="shared" si="0"/>
        <v>-2.8571428571428571E-2</v>
      </c>
      <c r="L48" s="90">
        <f t="shared" si="5"/>
        <v>-5.8823529411764705E-2</v>
      </c>
      <c r="M48" s="90">
        <f t="shared" si="6"/>
        <v>-8.5714285714285743E-2</v>
      </c>
      <c r="N48" s="90">
        <f t="shared" si="2"/>
        <v>-0.17212347988774557</v>
      </c>
      <c r="O48" s="90">
        <f t="shared" si="7"/>
        <v>2.8248587570621469E-2</v>
      </c>
      <c r="P48" s="90">
        <f t="shared" si="8"/>
        <v>-0.14873713751169315</v>
      </c>
    </row>
    <row r="49" spans="1:16" x14ac:dyDescent="0.2">
      <c r="B49" s="23">
        <v>43</v>
      </c>
      <c r="C49" s="35">
        <v>181</v>
      </c>
      <c r="D49" s="35">
        <v>166</v>
      </c>
      <c r="E49" s="81">
        <v>152</v>
      </c>
      <c r="F49" s="35">
        <v>1085</v>
      </c>
      <c r="G49" s="35">
        <v>873</v>
      </c>
      <c r="H49" s="35">
        <v>928</v>
      </c>
      <c r="I49"/>
      <c r="K49" s="90">
        <f t="shared" si="0"/>
        <v>-8.2872928176795577E-2</v>
      </c>
      <c r="L49" s="90">
        <f t="shared" si="5"/>
        <v>-8.4337349397590355E-2</v>
      </c>
      <c r="M49" s="90">
        <f t="shared" si="6"/>
        <v>-0.16022099447513816</v>
      </c>
      <c r="N49" s="90">
        <f t="shared" si="2"/>
        <v>-0.19539170506912443</v>
      </c>
      <c r="O49" s="90">
        <f t="shared" si="7"/>
        <v>6.3001145475372278E-2</v>
      </c>
      <c r="P49" s="90">
        <f t="shared" si="8"/>
        <v>-0.14470046082949306</v>
      </c>
    </row>
    <row r="50" spans="1:16" x14ac:dyDescent="0.2">
      <c r="B50" s="23">
        <v>44</v>
      </c>
      <c r="C50" s="35">
        <v>164</v>
      </c>
      <c r="D50" s="35">
        <v>160</v>
      </c>
      <c r="E50" s="35">
        <v>148</v>
      </c>
      <c r="F50" s="35">
        <v>941</v>
      </c>
      <c r="G50" s="35">
        <v>751</v>
      </c>
      <c r="H50" s="35">
        <v>811</v>
      </c>
      <c r="I50"/>
      <c r="K50" s="90">
        <f t="shared" si="0"/>
        <v>-2.4390243902439025E-2</v>
      </c>
      <c r="L50" s="90">
        <f t="shared" ref="L50:L59" si="9">(E50-D50)/D50</f>
        <v>-7.4999999999999997E-2</v>
      </c>
      <c r="M50" s="90">
        <f t="shared" ref="M50:M57" si="10">E50/C50-1</f>
        <v>-9.7560975609756073E-2</v>
      </c>
      <c r="N50" s="90">
        <f t="shared" si="2"/>
        <v>-0.20191285866099895</v>
      </c>
      <c r="O50" s="90">
        <f t="shared" ref="O50:O58" si="11">(H50-G50)/G50</f>
        <v>7.9893475366178426E-2</v>
      </c>
      <c r="P50" s="90">
        <f t="shared" ref="P50:P58" si="12">H50/F50-1</f>
        <v>-0.13815090329436774</v>
      </c>
    </row>
    <row r="51" spans="1:16" x14ac:dyDescent="0.2">
      <c r="B51" s="23">
        <v>45</v>
      </c>
      <c r="C51" s="35">
        <v>181</v>
      </c>
      <c r="D51" s="35">
        <v>164</v>
      </c>
      <c r="E51" s="35">
        <v>141</v>
      </c>
      <c r="F51" s="35">
        <v>1077</v>
      </c>
      <c r="G51" s="35">
        <v>881</v>
      </c>
      <c r="H51" s="35">
        <v>949</v>
      </c>
      <c r="I51"/>
      <c r="K51" s="90">
        <f t="shared" si="0"/>
        <v>-9.3922651933701654E-2</v>
      </c>
      <c r="L51" s="90">
        <f t="shared" si="9"/>
        <v>-0.1402439024390244</v>
      </c>
      <c r="M51" s="90">
        <f t="shared" si="10"/>
        <v>-0.22099447513812154</v>
      </c>
      <c r="N51" s="90">
        <f t="shared" si="2"/>
        <v>-0.18198700092850512</v>
      </c>
      <c r="O51" s="90">
        <f t="shared" si="11"/>
        <v>7.7185017026106695E-2</v>
      </c>
      <c r="P51" s="90">
        <f t="shared" si="12"/>
        <v>-0.11884865366759512</v>
      </c>
    </row>
    <row r="52" spans="1:16" x14ac:dyDescent="0.2">
      <c r="A52" s="23" t="s">
        <v>61</v>
      </c>
      <c r="B52" s="23">
        <v>46</v>
      </c>
      <c r="C52" s="35">
        <v>172</v>
      </c>
      <c r="D52" s="35">
        <v>167</v>
      </c>
      <c r="E52" s="35">
        <v>151</v>
      </c>
      <c r="F52" s="35">
        <v>1083</v>
      </c>
      <c r="G52" s="35">
        <v>881</v>
      </c>
      <c r="H52" s="35">
        <v>902</v>
      </c>
      <c r="I52"/>
      <c r="K52" s="90">
        <f t="shared" si="0"/>
        <v>-2.9069767441860465E-2</v>
      </c>
      <c r="L52" s="90">
        <f t="shared" si="9"/>
        <v>-9.580838323353294E-2</v>
      </c>
      <c r="M52" s="90">
        <f t="shared" si="10"/>
        <v>-0.12209302325581395</v>
      </c>
      <c r="N52" s="90">
        <f t="shared" si="2"/>
        <v>-0.18651892890120036</v>
      </c>
      <c r="O52" s="90">
        <f t="shared" si="11"/>
        <v>2.383654937570942E-2</v>
      </c>
      <c r="P52" s="90">
        <f t="shared" si="12"/>
        <v>-0.1671283471837488</v>
      </c>
    </row>
    <row r="53" spans="1:16" x14ac:dyDescent="0.2">
      <c r="B53" s="23">
        <v>47</v>
      </c>
      <c r="C53" s="35">
        <v>174</v>
      </c>
      <c r="D53" s="35">
        <v>177</v>
      </c>
      <c r="E53" s="35">
        <v>135</v>
      </c>
      <c r="F53" s="35">
        <v>1081</v>
      </c>
      <c r="G53" s="35">
        <v>822</v>
      </c>
      <c r="H53" s="35">
        <v>914</v>
      </c>
      <c r="I53"/>
      <c r="K53" s="90">
        <f t="shared" si="0"/>
        <v>1.7241379310344827E-2</v>
      </c>
      <c r="L53" s="90">
        <f t="shared" si="9"/>
        <v>-0.23728813559322035</v>
      </c>
      <c r="M53" s="90">
        <f t="shared" si="10"/>
        <v>-0.22413793103448276</v>
      </c>
      <c r="N53" s="90">
        <f t="shared" si="2"/>
        <v>-0.23959296947271044</v>
      </c>
      <c r="O53" s="90">
        <f t="shared" si="11"/>
        <v>0.11192214111922141</v>
      </c>
      <c r="P53" s="90">
        <f t="shared" si="12"/>
        <v>-0.15448658649398705</v>
      </c>
    </row>
    <row r="54" spans="1:16" x14ac:dyDescent="0.2">
      <c r="B54" s="23">
        <v>48</v>
      </c>
      <c r="C54" s="35">
        <v>175</v>
      </c>
      <c r="D54" s="35">
        <v>181</v>
      </c>
      <c r="E54" s="35">
        <v>154</v>
      </c>
      <c r="F54" s="35">
        <v>1071</v>
      </c>
      <c r="G54" s="35">
        <v>824</v>
      </c>
      <c r="H54" s="35">
        <v>927</v>
      </c>
      <c r="I54"/>
      <c r="K54" s="90">
        <f t="shared" si="0"/>
        <v>3.4285714285714287E-2</v>
      </c>
      <c r="L54" s="90">
        <f t="shared" si="9"/>
        <v>-0.14917127071823205</v>
      </c>
      <c r="M54" s="90">
        <f t="shared" si="10"/>
        <v>-0.12</v>
      </c>
      <c r="N54" s="90">
        <f t="shared" si="2"/>
        <v>-0.23062558356676005</v>
      </c>
      <c r="O54" s="90">
        <f t="shared" si="11"/>
        <v>0.125</v>
      </c>
      <c r="P54" s="90">
        <f t="shared" si="12"/>
        <v>-0.13445378151260501</v>
      </c>
    </row>
    <row r="55" spans="1:16" x14ac:dyDescent="0.2">
      <c r="B55" s="23">
        <v>49</v>
      </c>
      <c r="C55" s="35">
        <v>188</v>
      </c>
      <c r="D55" s="199">
        <v>176</v>
      </c>
      <c r="E55" s="199">
        <v>125</v>
      </c>
      <c r="F55" s="199">
        <v>1083</v>
      </c>
      <c r="G55" s="199">
        <v>871</v>
      </c>
      <c r="H55" s="199">
        <v>920</v>
      </c>
      <c r="I55"/>
      <c r="K55" s="90">
        <f t="shared" si="0"/>
        <v>-6.3829787234042548E-2</v>
      </c>
      <c r="L55" s="90">
        <f t="shared" si="9"/>
        <v>-0.28977272727272729</v>
      </c>
      <c r="M55" s="90">
        <f t="shared" si="10"/>
        <v>-0.33510638297872342</v>
      </c>
      <c r="N55" s="90">
        <f t="shared" si="2"/>
        <v>-0.19575253924284394</v>
      </c>
      <c r="O55" s="90">
        <f t="shared" si="11"/>
        <v>5.6257175660160738E-2</v>
      </c>
      <c r="P55" s="90">
        <f t="shared" si="12"/>
        <v>-0.1505078485687904</v>
      </c>
    </row>
    <row r="56" spans="1:16" x14ac:dyDescent="0.2">
      <c r="A56" s="23" t="s">
        <v>60</v>
      </c>
      <c r="B56" s="23">
        <v>50</v>
      </c>
      <c r="C56" s="35">
        <v>179</v>
      </c>
      <c r="D56" s="199">
        <v>178</v>
      </c>
      <c r="E56" s="199">
        <v>114</v>
      </c>
      <c r="F56" s="199">
        <v>1078</v>
      </c>
      <c r="G56" s="199">
        <v>872</v>
      </c>
      <c r="H56" s="199">
        <v>1088</v>
      </c>
      <c r="I56"/>
      <c r="K56" s="90">
        <f t="shared" si="0"/>
        <v>-5.5865921787709499E-3</v>
      </c>
      <c r="L56" s="90">
        <f t="shared" si="9"/>
        <v>-0.3595505617977528</v>
      </c>
      <c r="M56" s="90">
        <f t="shared" si="10"/>
        <v>-0.36312849162011174</v>
      </c>
      <c r="N56" s="90">
        <f t="shared" si="2"/>
        <v>-0.19109461966604824</v>
      </c>
      <c r="O56" s="90">
        <f t="shared" si="11"/>
        <v>0.24770642201834864</v>
      </c>
      <c r="P56" s="90">
        <f t="shared" si="12"/>
        <v>9.27643784786647E-3</v>
      </c>
    </row>
    <row r="57" spans="1:16" x14ac:dyDescent="0.2">
      <c r="B57" s="23">
        <v>51</v>
      </c>
      <c r="C57" s="35">
        <v>155</v>
      </c>
      <c r="D57" s="199">
        <v>179</v>
      </c>
      <c r="E57" s="199">
        <v>84</v>
      </c>
      <c r="F57" s="199">
        <v>1086</v>
      </c>
      <c r="G57" s="199">
        <v>883</v>
      </c>
      <c r="H57" s="199">
        <v>1051</v>
      </c>
      <c r="I57"/>
      <c r="K57" s="90">
        <f t="shared" si="0"/>
        <v>0.15483870967741936</v>
      </c>
      <c r="L57" s="90">
        <f t="shared" si="9"/>
        <v>-0.53072625698324027</v>
      </c>
      <c r="M57" s="90">
        <f t="shared" si="10"/>
        <v>-0.45806451612903221</v>
      </c>
      <c r="N57" s="90">
        <f t="shared" si="2"/>
        <v>-0.1869244935543278</v>
      </c>
      <c r="O57" s="90">
        <f t="shared" si="11"/>
        <v>0.19026047565118911</v>
      </c>
      <c r="P57" s="90">
        <f t="shared" si="12"/>
        <v>-3.2228360957642699E-2</v>
      </c>
    </row>
    <row r="58" spans="1:16" x14ac:dyDescent="0.2">
      <c r="B58" s="23">
        <v>52</v>
      </c>
      <c r="C58" s="35">
        <v>52</v>
      </c>
      <c r="D58" s="199">
        <v>85</v>
      </c>
      <c r="E58" s="199">
        <v>20</v>
      </c>
      <c r="F58" s="199">
        <v>1012</v>
      </c>
      <c r="G58" s="199">
        <v>877</v>
      </c>
      <c r="H58" s="199">
        <v>779</v>
      </c>
      <c r="I58"/>
      <c r="K58" s="90">
        <f t="shared" si="0"/>
        <v>0.63461538461538458</v>
      </c>
      <c r="L58" s="90">
        <f t="shared" si="9"/>
        <v>-0.76470588235294112</v>
      </c>
      <c r="M58" s="90">
        <f>E58/C58-1</f>
        <v>-0.61538461538461542</v>
      </c>
      <c r="N58" s="90">
        <f t="shared" si="2"/>
        <v>-0.13339920948616601</v>
      </c>
      <c r="O58" s="90">
        <f t="shared" si="11"/>
        <v>-0.11174458380843785</v>
      </c>
      <c r="P58" s="90">
        <f t="shared" si="12"/>
        <v>-0.23023715415019763</v>
      </c>
    </row>
    <row r="59" spans="1:16" x14ac:dyDescent="0.2">
      <c r="B59" s="23">
        <v>53</v>
      </c>
      <c r="C59" s="35">
        <f>(C58+D7)/2</f>
        <v>51.5</v>
      </c>
      <c r="D59" s="35">
        <f>(D58+E7)/2</f>
        <v>110</v>
      </c>
      <c r="E59" s="199"/>
      <c r="F59" s="35">
        <f>(F58+G7)/2</f>
        <v>860.5</v>
      </c>
      <c r="G59" s="35">
        <f>(G58+H7)/2</f>
        <v>878</v>
      </c>
      <c r="H59" s="35">
        <v>376</v>
      </c>
      <c r="I59"/>
      <c r="J59" s="199"/>
      <c r="K59" s="90">
        <f>(D59-C59)/C59</f>
        <v>1.1359223300970873</v>
      </c>
      <c r="L59" s="90">
        <f t="shared" si="9"/>
        <v>-1</v>
      </c>
      <c r="M59" s="398" t="s">
        <v>285</v>
      </c>
      <c r="N59" s="90">
        <f>(G59-F59)/F59</f>
        <v>2.0337013364323069E-2</v>
      </c>
      <c r="O59" s="90">
        <f>(H59-G59)/G59</f>
        <v>-0.57175398633257402</v>
      </c>
      <c r="P59" s="90">
        <f>H59/F59-1</f>
        <v>-0.56304474142940153</v>
      </c>
    </row>
    <row r="60" spans="1:16" x14ac:dyDescent="0.2">
      <c r="B60" s="81"/>
      <c r="C60" s="199"/>
      <c r="D60" s="199"/>
      <c r="E60" s="199"/>
      <c r="F60" s="199"/>
      <c r="G60" s="199"/>
      <c r="H60" s="199"/>
      <c r="N60" s="200" t="s">
        <v>200</v>
      </c>
    </row>
    <row r="61" spans="1:16" x14ac:dyDescent="0.2">
      <c r="B61" s="81"/>
      <c r="C61" s="199"/>
      <c r="D61" s="199"/>
      <c r="E61" s="199"/>
      <c r="F61" s="199"/>
      <c r="G61" s="199"/>
      <c r="H61" s="199"/>
    </row>
    <row r="62" spans="1:16" x14ac:dyDescent="0.2">
      <c r="A62" s="21" t="s">
        <v>58</v>
      </c>
      <c r="B62" s="81"/>
      <c r="C62" s="81"/>
      <c r="D62" s="185"/>
      <c r="E62" s="185"/>
      <c r="F62" s="81"/>
      <c r="G62" s="185"/>
      <c r="H62" s="185"/>
    </row>
    <row r="63" spans="1:16" x14ac:dyDescent="0.2">
      <c r="A63" s="22" t="s">
        <v>59</v>
      </c>
    </row>
  </sheetData>
  <mergeCells count="2">
    <mergeCell ref="C5:D5"/>
    <mergeCell ref="F5:G5"/>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F3D8C-AE7F-420E-99DD-D30A1F759B46}">
  <sheetPr codeName="Blad34">
    <tabColor rgb="FFFFFF00"/>
  </sheetPr>
  <dimension ref="A1:S64"/>
  <sheetViews>
    <sheetView zoomScale="85" zoomScaleNormal="85" zoomScaleSheetLayoutView="112" workbookViewId="0"/>
  </sheetViews>
  <sheetFormatPr defaultRowHeight="14.25" x14ac:dyDescent="0.2"/>
  <cols>
    <col min="1" max="1" width="9" style="118" customWidth="1"/>
    <col min="2" max="2" width="20.75" style="118" customWidth="1"/>
    <col min="3" max="3" width="10.5" style="38" customWidth="1"/>
    <col min="4" max="4" width="9.5" style="38" customWidth="1"/>
    <col min="5" max="5" width="13.875" style="38" customWidth="1"/>
    <col min="6" max="6" width="6.875" style="38" customWidth="1"/>
    <col min="7" max="7" width="12.625" style="38" customWidth="1"/>
    <col min="8" max="8" width="8.25" style="38" customWidth="1"/>
    <col min="9" max="9" width="9" style="23"/>
    <col min="10" max="11" width="13.125" style="23" customWidth="1"/>
    <col min="12" max="12" width="10.25" style="23" customWidth="1"/>
    <col min="13" max="13" width="10.25" style="118" customWidth="1"/>
    <col min="14" max="14" width="10.625" style="38" customWidth="1"/>
    <col min="15" max="15" width="10.25" style="38" customWidth="1"/>
    <col min="16" max="16" width="13.5" style="38" customWidth="1"/>
    <col min="17" max="19" width="9" style="38" customWidth="1"/>
  </cols>
  <sheetData>
    <row r="1" spans="1:19" s="81" customFormat="1" ht="12.75" x14ac:dyDescent="0.2">
      <c r="A1" s="45" t="s">
        <v>239</v>
      </c>
      <c r="B1" s="164"/>
      <c r="C1" s="39"/>
      <c r="D1" s="39"/>
      <c r="E1" s="39"/>
      <c r="F1" s="39"/>
      <c r="G1" s="39"/>
      <c r="H1" s="39"/>
      <c r="M1" s="164"/>
      <c r="N1" s="39"/>
      <c r="O1" s="39"/>
      <c r="P1" s="39"/>
      <c r="Q1" s="39"/>
      <c r="R1" s="39"/>
      <c r="S1" s="39"/>
    </row>
    <row r="2" spans="1:19" s="81" customFormat="1" ht="12.75" x14ac:dyDescent="0.2">
      <c r="A2" s="283" t="s">
        <v>240</v>
      </c>
      <c r="B2" s="164"/>
      <c r="C2" s="39"/>
      <c r="D2" s="39"/>
      <c r="E2" s="39"/>
      <c r="F2" s="39"/>
      <c r="G2" s="39"/>
      <c r="H2" s="39"/>
      <c r="M2" s="164"/>
      <c r="N2" s="39"/>
      <c r="O2" s="39"/>
      <c r="P2" s="39"/>
      <c r="Q2" s="39"/>
      <c r="R2" s="39"/>
      <c r="S2" s="39"/>
    </row>
    <row r="3" spans="1:19" s="81" customFormat="1" ht="12.75" x14ac:dyDescent="0.2">
      <c r="A3" s="283"/>
      <c r="B3" s="164"/>
      <c r="C3" s="39"/>
      <c r="D3" s="39"/>
      <c r="E3" s="39"/>
      <c r="F3" s="39"/>
      <c r="G3" s="39"/>
      <c r="H3" s="39"/>
      <c r="M3" s="164"/>
      <c r="N3" s="39"/>
      <c r="O3" s="39"/>
      <c r="P3" s="39"/>
      <c r="Q3" s="39"/>
      <c r="R3" s="39"/>
      <c r="S3" s="39"/>
    </row>
    <row r="4" spans="1:19" s="81" customFormat="1" ht="12.75" x14ac:dyDescent="0.2">
      <c r="A4" s="45"/>
      <c r="B4" s="164"/>
      <c r="C4" s="39"/>
      <c r="D4" s="39"/>
      <c r="E4" s="39"/>
      <c r="F4" s="39"/>
      <c r="G4" s="39"/>
      <c r="H4" s="39"/>
      <c r="L4" s="48" t="s">
        <v>324</v>
      </c>
      <c r="M4" s="353"/>
      <c r="N4" s="80"/>
      <c r="O4" s="39"/>
      <c r="P4" s="39"/>
      <c r="Q4" s="39"/>
      <c r="R4" s="39"/>
      <c r="S4" s="39"/>
    </row>
    <row r="5" spans="1:19" x14ac:dyDescent="0.2">
      <c r="L5" s="84" t="s">
        <v>184</v>
      </c>
      <c r="M5" s="45"/>
      <c r="N5" s="39"/>
      <c r="O5" s="39"/>
    </row>
    <row r="6" spans="1:19" s="1" customFormat="1" ht="49.5" customHeight="1" x14ac:dyDescent="0.25">
      <c r="A6" s="44">
        <v>2019</v>
      </c>
      <c r="B6" s="44"/>
      <c r="C6" s="36" t="s">
        <v>163</v>
      </c>
      <c r="D6" s="36" t="s">
        <v>165</v>
      </c>
      <c r="E6" s="106" t="s">
        <v>164</v>
      </c>
      <c r="F6" s="36" t="s">
        <v>106</v>
      </c>
      <c r="G6" s="106" t="s">
        <v>185</v>
      </c>
      <c r="H6" s="36" t="s">
        <v>119</v>
      </c>
      <c r="I6" s="21"/>
      <c r="J6" s="190"/>
      <c r="K6" s="316"/>
      <c r="L6" s="21"/>
      <c r="M6" s="44"/>
      <c r="N6" s="36" t="s">
        <v>163</v>
      </c>
      <c r="O6" s="36" t="s">
        <v>99</v>
      </c>
      <c r="P6" s="106" t="s">
        <v>162</v>
      </c>
      <c r="Q6" s="36" t="s">
        <v>161</v>
      </c>
      <c r="R6" s="36" t="s">
        <v>160</v>
      </c>
      <c r="S6" s="36" t="s">
        <v>54</v>
      </c>
    </row>
    <row r="7" spans="1:19" s="1" customFormat="1" ht="33.75" customHeight="1" x14ac:dyDescent="0.25">
      <c r="A7" s="44"/>
      <c r="B7" s="44"/>
      <c r="C7" s="36" t="s">
        <v>186</v>
      </c>
      <c r="D7" s="106" t="s">
        <v>98</v>
      </c>
      <c r="E7" s="106" t="s">
        <v>159</v>
      </c>
      <c r="F7" s="36" t="s">
        <v>105</v>
      </c>
      <c r="G7" s="106" t="s">
        <v>158</v>
      </c>
      <c r="H7" s="36" t="s">
        <v>119</v>
      </c>
      <c r="I7" s="21"/>
      <c r="J7" s="190"/>
      <c r="K7" s="316"/>
      <c r="L7" s="21"/>
      <c r="M7" s="44"/>
      <c r="N7" s="36" t="s">
        <v>186</v>
      </c>
      <c r="O7" s="106" t="s">
        <v>98</v>
      </c>
      <c r="P7" s="106" t="s">
        <v>159</v>
      </c>
      <c r="Q7" s="36" t="s">
        <v>105</v>
      </c>
      <c r="R7" s="106" t="s">
        <v>158</v>
      </c>
      <c r="S7" s="36" t="s">
        <v>119</v>
      </c>
    </row>
    <row r="8" spans="1:19" x14ac:dyDescent="0.2">
      <c r="A8" s="118" t="s">
        <v>39</v>
      </c>
      <c r="B8" s="118" t="s">
        <v>41</v>
      </c>
      <c r="C8" s="42">
        <v>209</v>
      </c>
      <c r="D8" s="42">
        <v>450172</v>
      </c>
      <c r="E8" s="42">
        <v>4254</v>
      </c>
      <c r="F8" s="42">
        <v>2969</v>
      </c>
      <c r="G8" s="42">
        <v>47731</v>
      </c>
      <c r="H8" s="42">
        <v>505335</v>
      </c>
      <c r="J8" s="23" t="s">
        <v>260</v>
      </c>
      <c r="K8" s="350" t="s">
        <v>319</v>
      </c>
      <c r="L8" s="23" t="s">
        <v>288</v>
      </c>
      <c r="M8" s="118" t="s">
        <v>41</v>
      </c>
      <c r="N8" s="107">
        <f t="shared" ref="N8:N18" si="0">100*((C24/C8)-1)</f>
        <v>22.966507177033503</v>
      </c>
      <c r="O8" s="107">
        <f t="shared" ref="O8:O18" si="1">100*((D24/D8)-1)</f>
        <v>2.4208524741654358</v>
      </c>
      <c r="P8" s="107">
        <f t="shared" ref="P8:P18" si="2">100*((E24/E8)-1)</f>
        <v>-44.992947813822283</v>
      </c>
      <c r="Q8" s="107">
        <f t="shared" ref="Q8:Q18" si="3">100*((F24/F8)-1)</f>
        <v>2.0208824520040469</v>
      </c>
      <c r="R8" s="107">
        <f t="shared" ref="R8:R18" si="4">100*((G24/G8)-1)</f>
        <v>4.2090046301145989</v>
      </c>
      <c r="S8" s="107">
        <f t="shared" ref="S8:S18" si="5">100*((H24/H8)-1)</f>
        <v>2.1967605647738697</v>
      </c>
    </row>
    <row r="9" spans="1:19" x14ac:dyDescent="0.2">
      <c r="A9" s="118" t="s">
        <v>40</v>
      </c>
      <c r="B9" s="118" t="s">
        <v>42</v>
      </c>
      <c r="C9" s="42">
        <v>278</v>
      </c>
      <c r="D9" s="42">
        <v>441353</v>
      </c>
      <c r="E9" s="42">
        <v>3471</v>
      </c>
      <c r="F9" s="42">
        <v>3174</v>
      </c>
      <c r="G9" s="42">
        <v>46006</v>
      </c>
      <c r="H9" s="42">
        <v>494282</v>
      </c>
      <c r="J9" s="23" t="s">
        <v>260</v>
      </c>
      <c r="K9" s="350" t="s">
        <v>319</v>
      </c>
      <c r="L9" s="23" t="s">
        <v>286</v>
      </c>
      <c r="M9" s="118" t="s">
        <v>42</v>
      </c>
      <c r="N9" s="107">
        <f t="shared" si="0"/>
        <v>57.553956834532372</v>
      </c>
      <c r="O9" s="107">
        <f t="shared" si="1"/>
        <v>1.284685954326803</v>
      </c>
      <c r="P9" s="107">
        <f t="shared" si="2"/>
        <v>-27.139152981849612</v>
      </c>
      <c r="Q9" s="107">
        <f t="shared" si="3"/>
        <v>-5.7025834908632671</v>
      </c>
      <c r="R9" s="107">
        <f t="shared" si="4"/>
        <v>5.0667304264661039</v>
      </c>
      <c r="S9" s="107">
        <f t="shared" si="5"/>
        <v>1.4238835320727894</v>
      </c>
    </row>
    <row r="10" spans="1:19" x14ac:dyDescent="0.2">
      <c r="A10" s="118" t="s">
        <v>13</v>
      </c>
      <c r="B10" s="118" t="s">
        <v>20</v>
      </c>
      <c r="C10" s="42">
        <v>609</v>
      </c>
      <c r="D10" s="42">
        <v>482649</v>
      </c>
      <c r="E10" s="42">
        <v>4796</v>
      </c>
      <c r="F10" s="42">
        <v>4407</v>
      </c>
      <c r="G10" s="42">
        <v>51277</v>
      </c>
      <c r="H10" s="42">
        <v>543738</v>
      </c>
      <c r="J10" s="23" t="s">
        <v>260</v>
      </c>
      <c r="K10" s="350" t="s">
        <v>319</v>
      </c>
      <c r="L10" s="23" t="s">
        <v>289</v>
      </c>
      <c r="M10" s="118" t="s">
        <v>20</v>
      </c>
      <c r="N10" s="107">
        <f t="shared" si="0"/>
        <v>-27.750410509031198</v>
      </c>
      <c r="O10" s="107">
        <f t="shared" si="1"/>
        <v>-47.930069263584926</v>
      </c>
      <c r="P10" s="107">
        <f t="shared" si="2"/>
        <v>-60.967472894078398</v>
      </c>
      <c r="Q10" s="107">
        <f t="shared" si="3"/>
        <v>-52.144315861130018</v>
      </c>
      <c r="R10" s="107">
        <f t="shared" si="4"/>
        <v>1.2929773582697868</v>
      </c>
      <c r="S10" s="107">
        <f t="shared" si="5"/>
        <v>-43.414659266043579</v>
      </c>
    </row>
    <row r="11" spans="1:19" x14ac:dyDescent="0.2">
      <c r="A11" s="118" t="s">
        <v>14</v>
      </c>
      <c r="B11" s="118" t="s">
        <v>14</v>
      </c>
      <c r="C11" s="42">
        <v>2087</v>
      </c>
      <c r="D11" s="42">
        <v>545752</v>
      </c>
      <c r="E11" s="42">
        <v>10607</v>
      </c>
      <c r="F11" s="42">
        <v>4682</v>
      </c>
      <c r="G11" s="42">
        <v>50152</v>
      </c>
      <c r="H11" s="42">
        <v>613280</v>
      </c>
      <c r="J11" s="23" t="s">
        <v>260</v>
      </c>
      <c r="K11" s="350" t="s">
        <v>319</v>
      </c>
      <c r="L11" s="23" t="s">
        <v>290</v>
      </c>
      <c r="M11" s="118" t="s">
        <v>14</v>
      </c>
      <c r="N11" s="107">
        <f t="shared" si="0"/>
        <v>-61.811212266411111</v>
      </c>
      <c r="O11" s="107">
        <f t="shared" si="1"/>
        <v>-73.475314794998454</v>
      </c>
      <c r="P11" s="107">
        <f t="shared" si="2"/>
        <v>-79.975487885358731</v>
      </c>
      <c r="Q11" s="107">
        <f t="shared" si="3"/>
        <v>-89.641178983340453</v>
      </c>
      <c r="R11" s="107">
        <f t="shared" si="4"/>
        <v>-14.946562450151536</v>
      </c>
      <c r="S11" s="107">
        <f t="shared" si="5"/>
        <v>-68.885174797808517</v>
      </c>
    </row>
    <row r="12" spans="1:19" x14ac:dyDescent="0.2">
      <c r="A12" s="118" t="s">
        <v>15</v>
      </c>
      <c r="B12" s="118" t="s">
        <v>21</v>
      </c>
      <c r="C12" s="42">
        <v>4249</v>
      </c>
      <c r="D12" s="42">
        <v>572690</v>
      </c>
      <c r="E12" s="42">
        <v>12737</v>
      </c>
      <c r="F12" s="42">
        <v>5890</v>
      </c>
      <c r="G12" s="42">
        <v>54645</v>
      </c>
      <c r="H12" s="42">
        <v>650211</v>
      </c>
      <c r="J12" s="23" t="s">
        <v>260</v>
      </c>
      <c r="K12" s="350" t="s">
        <v>319</v>
      </c>
      <c r="L12" s="23" t="s">
        <v>15</v>
      </c>
      <c r="M12" s="118" t="s">
        <v>21</v>
      </c>
      <c r="N12" s="107">
        <f t="shared" si="0"/>
        <v>-46.905154153918573</v>
      </c>
      <c r="O12" s="107">
        <f t="shared" si="1"/>
        <v>-57.890307146973051</v>
      </c>
      <c r="P12" s="107">
        <f t="shared" si="2"/>
        <v>-74.460233964041763</v>
      </c>
      <c r="Q12" s="107">
        <f t="shared" si="3"/>
        <v>-88.641765704584046</v>
      </c>
      <c r="R12" s="107">
        <f t="shared" si="4"/>
        <v>-16.738951413670055</v>
      </c>
      <c r="S12" s="107">
        <f t="shared" si="5"/>
        <v>-54.963235011403988</v>
      </c>
    </row>
    <row r="13" spans="1:19" x14ac:dyDescent="0.2">
      <c r="A13" s="118" t="s">
        <v>16</v>
      </c>
      <c r="B13" s="118" t="s">
        <v>22</v>
      </c>
      <c r="C13" s="42">
        <v>9108</v>
      </c>
      <c r="D13" s="42">
        <v>632303</v>
      </c>
      <c r="E13" s="42">
        <v>21546</v>
      </c>
      <c r="F13" s="42">
        <v>7260</v>
      </c>
      <c r="G13" s="42">
        <v>51711</v>
      </c>
      <c r="H13" s="42">
        <v>721928</v>
      </c>
      <c r="J13" s="23" t="s">
        <v>260</v>
      </c>
      <c r="K13" s="350" t="s">
        <v>319</v>
      </c>
      <c r="L13" s="23" t="s">
        <v>291</v>
      </c>
      <c r="M13" s="118" t="s">
        <v>22</v>
      </c>
      <c r="N13" s="107">
        <f t="shared" si="0"/>
        <v>-68.972332015810281</v>
      </c>
      <c r="O13" s="107">
        <f t="shared" si="1"/>
        <v>-55.608308042188639</v>
      </c>
      <c r="P13" s="107">
        <f t="shared" si="2"/>
        <v>-82.674278288313374</v>
      </c>
      <c r="Q13" s="107">
        <f t="shared" si="3"/>
        <v>-87.024793388429757</v>
      </c>
      <c r="R13" s="107">
        <f t="shared" si="4"/>
        <v>2.1774864148827122</v>
      </c>
      <c r="S13" s="107">
        <f t="shared" si="5"/>
        <v>-52.761494221030361</v>
      </c>
    </row>
    <row r="14" spans="1:19" x14ac:dyDescent="0.2">
      <c r="A14" s="118" t="s">
        <v>17</v>
      </c>
      <c r="B14" s="118" t="s">
        <v>23</v>
      </c>
      <c r="C14" s="42">
        <v>10387</v>
      </c>
      <c r="D14" s="42">
        <v>747404</v>
      </c>
      <c r="E14" s="42">
        <v>40933</v>
      </c>
      <c r="F14" s="42">
        <v>5943</v>
      </c>
      <c r="G14" s="42">
        <v>52908</v>
      </c>
      <c r="H14" s="42">
        <v>857575</v>
      </c>
      <c r="J14" s="23" t="s">
        <v>260</v>
      </c>
      <c r="K14" s="350" t="s">
        <v>319</v>
      </c>
      <c r="L14" s="23" t="s">
        <v>292</v>
      </c>
      <c r="M14" s="118" t="s">
        <v>23</v>
      </c>
      <c r="N14" s="107">
        <f t="shared" si="0"/>
        <v>-63.945316260710506</v>
      </c>
      <c r="O14" s="107">
        <f t="shared" si="1"/>
        <v>-45.489855553355355</v>
      </c>
      <c r="P14" s="107">
        <f t="shared" si="2"/>
        <v>-78.853247990618812</v>
      </c>
      <c r="Q14" s="107">
        <f t="shared" si="3"/>
        <v>-70.721857647652712</v>
      </c>
      <c r="R14" s="107">
        <f t="shared" si="4"/>
        <v>-6.06902547818855</v>
      </c>
      <c r="S14" s="107">
        <f t="shared" si="5"/>
        <v>-45.048654636620697</v>
      </c>
    </row>
    <row r="15" spans="1:19" x14ac:dyDescent="0.2">
      <c r="A15" s="118" t="s">
        <v>18</v>
      </c>
      <c r="B15" s="118" t="s">
        <v>24</v>
      </c>
      <c r="C15" s="42">
        <v>8330</v>
      </c>
      <c r="D15" s="42">
        <v>669732</v>
      </c>
      <c r="E15" s="42">
        <v>27668</v>
      </c>
      <c r="F15" s="42">
        <v>6424</v>
      </c>
      <c r="G15" s="42">
        <v>50761</v>
      </c>
      <c r="H15" s="42">
        <v>762915</v>
      </c>
      <c r="J15" s="23" t="s">
        <v>260</v>
      </c>
      <c r="K15" s="350" t="s">
        <v>319</v>
      </c>
      <c r="L15" s="23" t="s">
        <v>293</v>
      </c>
      <c r="M15" s="118" t="s">
        <v>24</v>
      </c>
      <c r="N15" s="107">
        <f t="shared" si="0"/>
        <v>-38.847539015606245</v>
      </c>
      <c r="O15" s="107">
        <f t="shared" si="1"/>
        <v>-33.179839099819034</v>
      </c>
      <c r="P15" s="107">
        <f t="shared" si="2"/>
        <v>-67.269047274830129</v>
      </c>
      <c r="Q15" s="107">
        <f t="shared" si="3"/>
        <v>-63.605230386052305</v>
      </c>
      <c r="R15" s="107">
        <f t="shared" si="4"/>
        <v>-1.0381986170485247</v>
      </c>
      <c r="S15" s="107">
        <f t="shared" si="5"/>
        <v>-32.595636473263731</v>
      </c>
    </row>
    <row r="16" spans="1:19" x14ac:dyDescent="0.2">
      <c r="A16" s="118" t="s">
        <v>19</v>
      </c>
      <c r="B16" s="118" t="s">
        <v>19</v>
      </c>
      <c r="C16" s="42">
        <v>3588</v>
      </c>
      <c r="D16" s="42">
        <v>544371</v>
      </c>
      <c r="E16" s="42">
        <v>12709</v>
      </c>
      <c r="F16" s="42">
        <v>5926</v>
      </c>
      <c r="G16" s="42">
        <v>51385</v>
      </c>
      <c r="H16" s="42">
        <v>617979</v>
      </c>
      <c r="J16" s="23" t="s">
        <v>260</v>
      </c>
      <c r="K16" s="350" t="s">
        <v>319</v>
      </c>
      <c r="L16" s="23" t="s">
        <v>294</v>
      </c>
      <c r="M16" s="118" t="s">
        <v>19</v>
      </c>
      <c r="N16" s="107">
        <f t="shared" si="0"/>
        <v>5.3511705685618693</v>
      </c>
      <c r="O16" s="107">
        <f t="shared" si="1"/>
        <v>-27.448743595819757</v>
      </c>
      <c r="P16" s="107">
        <f t="shared" si="2"/>
        <v>-45.692029270595633</v>
      </c>
      <c r="Q16" s="107">
        <f t="shared" si="3"/>
        <v>-63.921700978737775</v>
      </c>
      <c r="R16" s="107">
        <f t="shared" si="4"/>
        <v>7.4652135837306677</v>
      </c>
      <c r="S16" s="107">
        <f t="shared" si="5"/>
        <v>-25.080140263665918</v>
      </c>
    </row>
    <row r="17" spans="1:19" x14ac:dyDescent="0.2">
      <c r="A17" s="118" t="s">
        <v>25</v>
      </c>
      <c r="B17" s="118" t="s">
        <v>26</v>
      </c>
      <c r="C17" s="42">
        <v>1132</v>
      </c>
      <c r="D17" s="42">
        <v>554111</v>
      </c>
      <c r="E17" s="42">
        <v>9192</v>
      </c>
      <c r="F17" s="42">
        <v>4378</v>
      </c>
      <c r="G17" s="42">
        <v>53927</v>
      </c>
      <c r="H17" s="42">
        <v>622740</v>
      </c>
      <c r="J17" s="23" t="s">
        <v>260</v>
      </c>
      <c r="K17" s="350" t="s">
        <v>319</v>
      </c>
      <c r="L17" s="23" t="s">
        <v>295</v>
      </c>
      <c r="M17" s="118" t="s">
        <v>26</v>
      </c>
      <c r="N17" s="107">
        <f t="shared" si="0"/>
        <v>-1.0600706713780883</v>
      </c>
      <c r="O17" s="107">
        <f t="shared" si="1"/>
        <v>-31.643840313583382</v>
      </c>
      <c r="P17" s="107">
        <f t="shared" si="2"/>
        <v>-30.091383812010442</v>
      </c>
      <c r="Q17" s="107">
        <f t="shared" si="3"/>
        <v>-63.522156235724083</v>
      </c>
      <c r="R17" s="107">
        <f t="shared" si="4"/>
        <v>-1.503884881413764</v>
      </c>
      <c r="S17" s="107">
        <f t="shared" si="5"/>
        <v>-29.179432829110063</v>
      </c>
    </row>
    <row r="18" spans="1:19" x14ac:dyDescent="0.2">
      <c r="A18" s="118" t="s">
        <v>27</v>
      </c>
      <c r="B18" s="118" t="s">
        <v>27</v>
      </c>
      <c r="C18" s="42">
        <v>347</v>
      </c>
      <c r="D18" s="42">
        <v>482272</v>
      </c>
      <c r="E18" s="42">
        <v>6463</v>
      </c>
      <c r="F18" s="42">
        <v>4284</v>
      </c>
      <c r="G18" s="42">
        <v>48504</v>
      </c>
      <c r="H18" s="42">
        <v>541870</v>
      </c>
      <c r="J18" s="23" t="s">
        <v>260</v>
      </c>
      <c r="K18" s="350" t="s">
        <v>319</v>
      </c>
      <c r="L18" s="23" t="s">
        <v>61</v>
      </c>
      <c r="M18" s="118" t="s">
        <v>27</v>
      </c>
      <c r="N18" s="107">
        <f t="shared" si="0"/>
        <v>39.76945244956773</v>
      </c>
      <c r="O18" s="107">
        <f t="shared" si="1"/>
        <v>-49.507124610178487</v>
      </c>
      <c r="P18" s="107">
        <f t="shared" si="2"/>
        <v>-46.309763267832274</v>
      </c>
      <c r="Q18" s="107">
        <f t="shared" si="3"/>
        <v>-62.535014005602243</v>
      </c>
      <c r="R18" s="107">
        <f t="shared" si="4"/>
        <v>4.8470229259442554</v>
      </c>
      <c r="S18" s="107">
        <f t="shared" si="5"/>
        <v>-44.649454666248367</v>
      </c>
    </row>
    <row r="19" spans="1:19" x14ac:dyDescent="0.2">
      <c r="A19" s="118" t="s">
        <v>28</v>
      </c>
      <c r="B19" s="118" t="s">
        <v>28</v>
      </c>
      <c r="C19" s="42">
        <v>271</v>
      </c>
      <c r="D19" s="42">
        <v>472883</v>
      </c>
      <c r="E19" s="42">
        <v>5758</v>
      </c>
      <c r="F19" s="42">
        <v>3413</v>
      </c>
      <c r="G19" s="42">
        <v>40053</v>
      </c>
      <c r="H19" s="42">
        <v>522378</v>
      </c>
      <c r="I19" s="35"/>
      <c r="J19" s="23" t="s">
        <v>260</v>
      </c>
      <c r="K19" s="350" t="s">
        <v>319</v>
      </c>
      <c r="L19" s="23" t="s">
        <v>296</v>
      </c>
      <c r="M19" s="118" t="s">
        <v>28</v>
      </c>
      <c r="N19" s="107">
        <f t="shared" ref="N19:R19" si="6">100*((C35/C19)-1)</f>
        <v>46.125461254612546</v>
      </c>
      <c r="O19" s="107">
        <f t="shared" si="6"/>
        <v>-58.020482867855264</v>
      </c>
      <c r="P19" s="107">
        <f t="shared" si="6"/>
        <v>-53.351858284126429</v>
      </c>
      <c r="Q19" s="107">
        <f t="shared" si="6"/>
        <v>-81.746264283621457</v>
      </c>
      <c r="R19" s="107">
        <f t="shared" si="6"/>
        <v>16.555563877861836</v>
      </c>
      <c r="S19" s="107">
        <f>100*((H35/H19)-1)</f>
        <v>-52.351936720152835</v>
      </c>
    </row>
    <row r="20" spans="1:19" x14ac:dyDescent="0.2">
      <c r="A20" s="283" t="s">
        <v>157</v>
      </c>
      <c r="B20" s="283" t="s">
        <v>193</v>
      </c>
      <c r="C20" s="198">
        <f t="shared" ref="C20:H20" si="7">100*SUM(C8:C19)/SUM($H8:$H19)</f>
        <v>0.54459004557277602</v>
      </c>
      <c r="D20" s="198">
        <f t="shared" si="7"/>
        <v>88.482527573937546</v>
      </c>
      <c r="E20" s="198">
        <f t="shared" si="7"/>
        <v>2.148229643004087</v>
      </c>
      <c r="F20" s="198">
        <f t="shared" si="7"/>
        <v>0.78814300227615697</v>
      </c>
      <c r="G20" s="198">
        <f t="shared" si="7"/>
        <v>8.0365097352094406</v>
      </c>
      <c r="H20" s="198">
        <f t="shared" si="7"/>
        <v>100</v>
      </c>
      <c r="J20" s="23" t="s">
        <v>261</v>
      </c>
      <c r="K20" s="350" t="s">
        <v>320</v>
      </c>
      <c r="L20" s="23" t="s">
        <v>288</v>
      </c>
      <c r="M20" s="118" t="str">
        <f>M8</f>
        <v>January</v>
      </c>
      <c r="N20" s="107">
        <f t="shared" ref="N20:Q21" si="8">100*((C40/C24)-1)</f>
        <v>-38.521400778210115</v>
      </c>
      <c r="O20" s="107">
        <f t="shared" si="8"/>
        <v>-71.842019649944703</v>
      </c>
      <c r="P20" s="107">
        <f t="shared" si="8"/>
        <v>-29.273504273504269</v>
      </c>
      <c r="Q20" s="107">
        <f t="shared" si="8"/>
        <v>-89.435457246616039</v>
      </c>
      <c r="R20" s="107">
        <f>100*((G40/G24)-1)</f>
        <v>-9.4833132287897026</v>
      </c>
      <c r="S20" s="107">
        <f>100*((H40/H24)-1)</f>
        <v>-65.729732241749218</v>
      </c>
    </row>
    <row r="21" spans="1:19" x14ac:dyDescent="0.2">
      <c r="A21" s="44"/>
      <c r="B21" s="44"/>
      <c r="C21" s="108"/>
      <c r="D21" s="108"/>
      <c r="E21" s="108"/>
      <c r="F21" s="108"/>
      <c r="G21" s="108"/>
      <c r="H21" s="108"/>
      <c r="J21" s="23" t="s">
        <v>261</v>
      </c>
      <c r="K21" s="350" t="s">
        <v>320</v>
      </c>
      <c r="L21" s="23" t="s">
        <v>286</v>
      </c>
      <c r="M21" s="118" t="str">
        <f t="shared" ref="M21:M31" si="9">M9</f>
        <v>February</v>
      </c>
      <c r="N21" s="107">
        <f t="shared" si="8"/>
        <v>-79.908675799086765</v>
      </c>
      <c r="O21" s="107">
        <f t="shared" si="8"/>
        <v>-69.4962004192178</v>
      </c>
      <c r="P21" s="107">
        <f t="shared" si="8"/>
        <v>-25.504151838671408</v>
      </c>
      <c r="Q21" s="107">
        <f t="shared" si="8"/>
        <v>-85.198797193451384</v>
      </c>
      <c r="R21" s="107">
        <f>100*((G41/G25)-1)</f>
        <v>-3.0783871568363819</v>
      </c>
      <c r="S21" s="107">
        <f>100*((H41/H25)-1)</f>
        <v>-62.973150881672389</v>
      </c>
    </row>
    <row r="22" spans="1:19" ht="54.75" customHeight="1" x14ac:dyDescent="0.2">
      <c r="A22" s="44">
        <v>2020</v>
      </c>
      <c r="B22" s="44"/>
      <c r="C22" s="36" t="str">
        <f t="shared" ref="C22:H22" si="10">C6</f>
        <v>MC</v>
      </c>
      <c r="D22" s="36" t="str">
        <f t="shared" si="10"/>
        <v>Bilar</v>
      </c>
      <c r="E22" s="106" t="str">
        <f t="shared" si="10"/>
        <v>Personbilar m. släp, husbilar och minibussar*</v>
      </c>
      <c r="F22" s="36" t="str">
        <f t="shared" si="10"/>
        <v>Bussar</v>
      </c>
      <c r="G22" s="106" t="str">
        <f t="shared" si="10"/>
        <v>Last- och varubilar från 6m.</v>
      </c>
      <c r="H22" s="36" t="str">
        <f t="shared" si="10"/>
        <v>Total</v>
      </c>
      <c r="J22" s="23" t="s">
        <v>262</v>
      </c>
      <c r="K22" s="350" t="s">
        <v>320</v>
      </c>
      <c r="L22" s="23" t="s">
        <v>289</v>
      </c>
      <c r="M22" s="118" t="str">
        <f t="shared" si="9"/>
        <v>March</v>
      </c>
      <c r="N22" s="107">
        <f t="shared" ref="N22:S22" si="11">100*((C42/C10)-1)</f>
        <v>-56.486042692939243</v>
      </c>
      <c r="O22" s="107">
        <f t="shared" si="11"/>
        <v>-63.077308768898313</v>
      </c>
      <c r="P22" s="107">
        <f t="shared" si="11"/>
        <v>-37.593828190158462</v>
      </c>
      <c r="Q22" s="107">
        <f t="shared" si="11"/>
        <v>-74.812797821647379</v>
      </c>
      <c r="R22" s="107">
        <f>100*((G42/G10)-1)</f>
        <v>9.821167384987417</v>
      </c>
      <c r="S22" s="107">
        <f t="shared" si="11"/>
        <v>-56.065605125998189</v>
      </c>
    </row>
    <row r="23" spans="1:19" ht="44.25" customHeight="1" x14ac:dyDescent="0.2">
      <c r="A23" s="44"/>
      <c r="B23" s="44"/>
      <c r="C23" s="36" t="str">
        <f t="shared" ref="C23:H23" si="12">C7</f>
        <v>Mororcycles</v>
      </c>
      <c r="D23" s="106" t="str">
        <f t="shared" si="12"/>
        <v>Passenger cars</v>
      </c>
      <c r="E23" s="106" t="str">
        <f t="shared" si="12"/>
        <v>Passenger cars w. caravan</v>
      </c>
      <c r="F23" s="36" t="str">
        <f t="shared" si="12"/>
        <v>Buses</v>
      </c>
      <c r="G23" s="106" t="str">
        <f t="shared" si="12"/>
        <v>LGVs and HGVs</v>
      </c>
      <c r="H23" s="36" t="str">
        <f t="shared" si="12"/>
        <v>Total</v>
      </c>
      <c r="J23" s="23" t="s">
        <v>262</v>
      </c>
      <c r="K23" s="350" t="s">
        <v>320</v>
      </c>
      <c r="L23" s="23" t="s">
        <v>290</v>
      </c>
      <c r="M23" s="118" t="str">
        <f t="shared" si="9"/>
        <v>April</v>
      </c>
      <c r="N23" s="107">
        <f t="shared" ref="N23:N24" si="13">100*((C43/C11)-1)</f>
        <v>-62.002874940105414</v>
      </c>
      <c r="O23" s="107">
        <f t="shared" ref="O23:S24" si="14">100*((D43/D11)-1)</f>
        <v>-58.696990574473382</v>
      </c>
      <c r="P23" s="107">
        <f t="shared" si="14"/>
        <v>-54.501744131234098</v>
      </c>
      <c r="Q23" s="107">
        <f t="shared" si="14"/>
        <v>-82.78513455788125</v>
      </c>
      <c r="R23" s="107">
        <f>100*((G43/G11)-1)</f>
        <v>-1.2262721327165438</v>
      </c>
      <c r="S23" s="107">
        <f t="shared" si="14"/>
        <v>-54.119814766501428</v>
      </c>
    </row>
    <row r="24" spans="1:19" x14ac:dyDescent="0.2">
      <c r="A24" s="118" t="s">
        <v>39</v>
      </c>
      <c r="B24" s="118" t="s">
        <v>41</v>
      </c>
      <c r="C24" s="42">
        <v>257</v>
      </c>
      <c r="D24" s="42">
        <v>461070</v>
      </c>
      <c r="E24" s="42">
        <v>2340</v>
      </c>
      <c r="F24" s="42">
        <v>3029</v>
      </c>
      <c r="G24" s="42">
        <v>49740</v>
      </c>
      <c r="H24" s="42">
        <v>516436</v>
      </c>
      <c r="J24" s="23" t="s">
        <v>262</v>
      </c>
      <c r="K24" s="350" t="s">
        <v>320</v>
      </c>
      <c r="L24" s="23" t="s">
        <v>15</v>
      </c>
      <c r="M24" s="118" t="str">
        <f t="shared" si="9"/>
        <v>May</v>
      </c>
      <c r="N24" s="107">
        <f t="shared" si="13"/>
        <v>-54.365733113673812</v>
      </c>
      <c r="O24" s="107">
        <f t="shared" si="14"/>
        <v>-51.574150063734315</v>
      </c>
      <c r="P24" s="107">
        <f t="shared" si="14"/>
        <v>-51.511344900683056</v>
      </c>
      <c r="Q24" s="107">
        <f t="shared" si="14"/>
        <v>-82.376910016977931</v>
      </c>
      <c r="R24" s="107">
        <f t="shared" si="14"/>
        <v>-4.2620550828072146</v>
      </c>
      <c r="S24" s="107">
        <f t="shared" si="14"/>
        <v>-47.893991335120447</v>
      </c>
    </row>
    <row r="25" spans="1:19" x14ac:dyDescent="0.2">
      <c r="A25" s="118" t="s">
        <v>40</v>
      </c>
      <c r="B25" s="118" t="s">
        <v>42</v>
      </c>
      <c r="C25" s="42">
        <v>438</v>
      </c>
      <c r="D25" s="42">
        <v>447023</v>
      </c>
      <c r="E25" s="42">
        <v>2529</v>
      </c>
      <c r="F25" s="42">
        <v>2993</v>
      </c>
      <c r="G25" s="42">
        <v>48337</v>
      </c>
      <c r="H25" s="42">
        <v>501320</v>
      </c>
      <c r="J25" s="23" t="s">
        <v>262</v>
      </c>
      <c r="K25" s="350" t="s">
        <v>320</v>
      </c>
      <c r="L25" s="23" t="s">
        <v>291</v>
      </c>
      <c r="M25" s="118" t="str">
        <f t="shared" si="9"/>
        <v>June</v>
      </c>
      <c r="N25" s="107">
        <f t="shared" ref="N25:N27" si="15">100*((C45/C13)-1)</f>
        <v>-60.562143170838823</v>
      </c>
      <c r="O25" s="107">
        <f t="shared" ref="O25:O27" si="16">100*((D45/D13)-1)</f>
        <v>-47.218343104492618</v>
      </c>
      <c r="P25" s="107">
        <f t="shared" ref="P25:P27" si="17">100*((E45/E13)-1)</f>
        <v>-61.760883690708248</v>
      </c>
      <c r="Q25" s="107">
        <f t="shared" ref="Q25:Q27" si="18">100*((F45/F13)-1)</f>
        <v>-79.545454545454547</v>
      </c>
      <c r="R25" s="107">
        <f>100*((G45/G13)-1)</f>
        <v>10.463924503490563</v>
      </c>
      <c r="S25" s="107">
        <f t="shared" ref="S25:S27" si="19">100*((H45/H13)-1)</f>
        <v>-44.014084507042249</v>
      </c>
    </row>
    <row r="26" spans="1:19" x14ac:dyDescent="0.2">
      <c r="A26" s="118" t="s">
        <v>13</v>
      </c>
      <c r="B26" s="118" t="s">
        <v>20</v>
      </c>
      <c r="C26" s="42">
        <v>440</v>
      </c>
      <c r="D26" s="42">
        <v>251315</v>
      </c>
      <c r="E26" s="42">
        <v>1872</v>
      </c>
      <c r="F26" s="42">
        <v>2109</v>
      </c>
      <c r="G26" s="42">
        <v>51940</v>
      </c>
      <c r="H26" s="42">
        <v>307676</v>
      </c>
      <c r="J26" s="23" t="s">
        <v>262</v>
      </c>
      <c r="K26" s="350" t="s">
        <v>320</v>
      </c>
      <c r="L26" s="23" t="s">
        <v>292</v>
      </c>
      <c r="M26" s="118" t="str">
        <f t="shared" si="9"/>
        <v>July</v>
      </c>
      <c r="N26" s="107">
        <f t="shared" si="15"/>
        <v>-40.983922210455383</v>
      </c>
      <c r="O26" s="107">
        <f t="shared" si="16"/>
        <v>-33.574345333982691</v>
      </c>
      <c r="P26" s="107">
        <f t="shared" si="17"/>
        <v>-46.908362445948256</v>
      </c>
      <c r="Q26" s="107">
        <f t="shared" si="18"/>
        <v>-57.748611812216055</v>
      </c>
      <c r="R26" s="107">
        <f t="shared" ref="R26:R27" si="20">100*((G46/G14)-1)</f>
        <v>2.7179254555076637</v>
      </c>
      <c r="S26" s="107">
        <f t="shared" si="19"/>
        <v>-32.229017870157129</v>
      </c>
    </row>
    <row r="27" spans="1:19" x14ac:dyDescent="0.2">
      <c r="A27" s="118" t="s">
        <v>14</v>
      </c>
      <c r="B27" s="118" t="s">
        <v>14</v>
      </c>
      <c r="C27" s="42">
        <v>797</v>
      </c>
      <c r="D27" s="42">
        <v>144759</v>
      </c>
      <c r="E27" s="42">
        <v>2124</v>
      </c>
      <c r="F27" s="42">
        <v>485</v>
      </c>
      <c r="G27" s="42">
        <v>42656</v>
      </c>
      <c r="H27" s="42">
        <v>190821</v>
      </c>
      <c r="J27" s="23" t="s">
        <v>262</v>
      </c>
      <c r="K27" s="350" t="s">
        <v>320</v>
      </c>
      <c r="L27" s="23" t="s">
        <v>293</v>
      </c>
      <c r="M27" s="118" t="str">
        <f t="shared" si="9"/>
        <v>August</v>
      </c>
      <c r="N27" s="107">
        <f t="shared" si="15"/>
        <v>-29.459783913565431</v>
      </c>
      <c r="O27" s="107">
        <f t="shared" si="16"/>
        <v>-21.493821409160674</v>
      </c>
      <c r="P27" s="107">
        <f t="shared" si="17"/>
        <v>-17.728061298250687</v>
      </c>
      <c r="Q27" s="107">
        <f t="shared" si="18"/>
        <v>-53.019925280199253</v>
      </c>
      <c r="R27" s="107">
        <f t="shared" si="20"/>
        <v>10.683398672208977</v>
      </c>
      <c r="S27" s="107">
        <f t="shared" si="19"/>
        <v>-19.568759298218019</v>
      </c>
    </row>
    <row r="28" spans="1:19" x14ac:dyDescent="0.2">
      <c r="A28" s="118" t="s">
        <v>15</v>
      </c>
      <c r="B28" s="118" t="s">
        <v>21</v>
      </c>
      <c r="C28" s="42">
        <v>2256</v>
      </c>
      <c r="D28" s="42">
        <v>241158</v>
      </c>
      <c r="E28" s="42">
        <v>3253</v>
      </c>
      <c r="F28" s="42">
        <v>669</v>
      </c>
      <c r="G28" s="42">
        <v>45498</v>
      </c>
      <c r="H28" s="42">
        <v>292834</v>
      </c>
      <c r="J28" s="23" t="s">
        <v>262</v>
      </c>
      <c r="K28" s="350" t="s">
        <v>320</v>
      </c>
      <c r="L28" s="23" t="s">
        <v>294</v>
      </c>
      <c r="M28" s="118" t="str">
        <f t="shared" si="9"/>
        <v>September</v>
      </c>
      <c r="N28" s="107">
        <f t="shared" ref="N28" si="21">100*((C48/C16)-1)</f>
        <v>15.245261984392421</v>
      </c>
      <c r="O28" s="107">
        <f t="shared" ref="O28" si="22">100*((D48/D16)-1)</f>
        <v>-15.1365520940682</v>
      </c>
      <c r="P28" s="107">
        <f t="shared" ref="P28" si="23">100*((E48/E16)-1)</f>
        <v>-3.00574396097254</v>
      </c>
      <c r="Q28" s="107">
        <f t="shared" ref="Q28" si="24">100*((F48/F16)-1)</f>
        <v>-47.671279109011131</v>
      </c>
      <c r="R28" s="107">
        <f t="shared" ref="R28" si="25">100*((G48/G16)-1)</f>
        <v>11.855599883234413</v>
      </c>
      <c r="S28" s="107">
        <f t="shared" ref="S28" si="26">100*((H48/H16)-1)</f>
        <v>-12.778265928130239</v>
      </c>
    </row>
    <row r="29" spans="1:19" x14ac:dyDescent="0.2">
      <c r="A29" s="118" t="s">
        <v>16</v>
      </c>
      <c r="B29" s="118" t="s">
        <v>22</v>
      </c>
      <c r="C29" s="42">
        <v>2826</v>
      </c>
      <c r="D29" s="42">
        <v>280690</v>
      </c>
      <c r="E29" s="42">
        <v>3733</v>
      </c>
      <c r="F29" s="42">
        <v>942</v>
      </c>
      <c r="G29" s="42">
        <v>52837</v>
      </c>
      <c r="H29" s="42">
        <v>341028</v>
      </c>
      <c r="J29" s="23" t="s">
        <v>262</v>
      </c>
      <c r="K29" s="350" t="s">
        <v>320</v>
      </c>
      <c r="L29" s="23" t="s">
        <v>295</v>
      </c>
      <c r="M29" s="118" t="str">
        <f t="shared" si="9"/>
        <v>October</v>
      </c>
      <c r="N29" s="107">
        <f t="shared" ref="N29:N31" si="27">100*((C49/C17)-1)</f>
        <v>20.936395759717307</v>
      </c>
      <c r="O29" s="107">
        <f t="shared" ref="O29:O31" si="28">100*((D49/D17)-1)</f>
        <v>-13.444057237629281</v>
      </c>
      <c r="P29" s="107">
        <f t="shared" ref="P29:P31" si="29">100*((E49/E17)-1)</f>
        <v>-0.79416884247170971</v>
      </c>
      <c r="Q29" s="107">
        <f t="shared" ref="Q29:Q31" si="30">100*((F49/F17)-1)</f>
        <v>-34.010963910461399</v>
      </c>
      <c r="R29" s="107">
        <f t="shared" ref="R29:R30" si="31">100*((G49/G17)-1)</f>
        <v>3.6623583733565779</v>
      </c>
      <c r="S29" s="107">
        <f t="shared" ref="S29:S30" si="32">100*((H49/H17)-1)</f>
        <v>-11.85807881298776</v>
      </c>
    </row>
    <row r="30" spans="1:19" x14ac:dyDescent="0.2">
      <c r="A30" s="118" t="s">
        <v>17</v>
      </c>
      <c r="B30" s="118" t="s">
        <v>23</v>
      </c>
      <c r="C30" s="42">
        <v>3745</v>
      </c>
      <c r="D30" s="42">
        <v>407411</v>
      </c>
      <c r="E30" s="42">
        <v>8656</v>
      </c>
      <c r="F30" s="42">
        <v>1740</v>
      </c>
      <c r="G30" s="42">
        <v>49697</v>
      </c>
      <c r="H30" s="42">
        <v>471249</v>
      </c>
      <c r="J30" s="23" t="s">
        <v>262</v>
      </c>
      <c r="K30" s="350" t="s">
        <v>320</v>
      </c>
      <c r="L30" s="23" t="s">
        <v>61</v>
      </c>
      <c r="M30" s="118" t="str">
        <f t="shared" si="9"/>
        <v>November</v>
      </c>
      <c r="N30" s="107">
        <f t="shared" si="27"/>
        <v>89.625360230547543</v>
      </c>
      <c r="O30" s="107">
        <f t="shared" si="28"/>
        <v>-14.596534735584898</v>
      </c>
      <c r="P30" s="107">
        <f t="shared" si="29"/>
        <v>-11.403373046572796</v>
      </c>
      <c r="Q30" s="107">
        <f t="shared" si="30"/>
        <v>-27.941176470588236</v>
      </c>
      <c r="R30" s="107">
        <f t="shared" si="31"/>
        <v>17.695447798119734</v>
      </c>
      <c r="S30" s="107">
        <f t="shared" si="32"/>
        <v>-11.706682414601289</v>
      </c>
    </row>
    <row r="31" spans="1:19" x14ac:dyDescent="0.2">
      <c r="A31" s="118" t="s">
        <v>18</v>
      </c>
      <c r="B31" s="118" t="s">
        <v>24</v>
      </c>
      <c r="C31" s="42">
        <v>5094</v>
      </c>
      <c r="D31" s="42">
        <v>447516</v>
      </c>
      <c r="E31" s="42">
        <v>9056</v>
      </c>
      <c r="F31" s="42">
        <v>2338</v>
      </c>
      <c r="G31" s="42">
        <v>50234</v>
      </c>
      <c r="H31" s="42">
        <v>514238</v>
      </c>
      <c r="J31" s="23" t="s">
        <v>262</v>
      </c>
      <c r="K31" s="350" t="s">
        <v>320</v>
      </c>
      <c r="L31" s="23" t="s">
        <v>296</v>
      </c>
      <c r="M31" s="118" t="str">
        <f t="shared" si="9"/>
        <v>December</v>
      </c>
      <c r="N31" s="107">
        <f t="shared" si="27"/>
        <v>-27.306273062730625</v>
      </c>
      <c r="O31" s="107">
        <f t="shared" si="28"/>
        <v>-26.487101460614994</v>
      </c>
      <c r="P31" s="107">
        <f t="shared" si="29"/>
        <v>-24.626606460576596</v>
      </c>
      <c r="Q31" s="107">
        <f t="shared" si="30"/>
        <v>-43.451508936419572</v>
      </c>
      <c r="R31" s="107">
        <f>100*((G51/G19)-1)</f>
        <v>29.341123012009085</v>
      </c>
      <c r="S31" s="107">
        <f>100*((H51/H19)-1)</f>
        <v>-22.297263667306055</v>
      </c>
    </row>
    <row r="32" spans="1:19" x14ac:dyDescent="0.2">
      <c r="A32" s="118" t="s">
        <v>19</v>
      </c>
      <c r="B32" s="118" t="s">
        <v>19</v>
      </c>
      <c r="C32" s="42">
        <v>3780</v>
      </c>
      <c r="D32" s="42">
        <v>394948</v>
      </c>
      <c r="E32" s="42">
        <v>6902</v>
      </c>
      <c r="F32" s="42">
        <v>2138</v>
      </c>
      <c r="G32" s="42">
        <v>55221</v>
      </c>
      <c r="H32" s="42">
        <v>462989</v>
      </c>
      <c r="J32" s="81"/>
      <c r="K32" s="81"/>
      <c r="L32" s="81"/>
      <c r="M32" s="164"/>
      <c r="N32" s="39"/>
      <c r="O32" s="39"/>
      <c r="P32" s="39"/>
      <c r="Q32" s="39"/>
      <c r="R32" s="39"/>
      <c r="S32" s="39"/>
    </row>
    <row r="33" spans="1:18" x14ac:dyDescent="0.2">
      <c r="A33" s="118" t="s">
        <v>25</v>
      </c>
      <c r="B33" s="118" t="s">
        <v>26</v>
      </c>
      <c r="C33" s="42">
        <v>1120</v>
      </c>
      <c r="D33" s="42">
        <v>378769</v>
      </c>
      <c r="E33" s="42">
        <v>6426</v>
      </c>
      <c r="F33" s="42">
        <v>1597</v>
      </c>
      <c r="G33" s="42">
        <v>53116</v>
      </c>
      <c r="H33" s="42">
        <v>441028</v>
      </c>
    </row>
    <row r="34" spans="1:18" x14ac:dyDescent="0.2">
      <c r="A34" s="118" t="s">
        <v>27</v>
      </c>
      <c r="B34" s="118" t="s">
        <v>27</v>
      </c>
      <c r="C34" s="42">
        <v>485</v>
      </c>
      <c r="D34" s="42">
        <v>243513</v>
      </c>
      <c r="E34" s="42">
        <v>3470</v>
      </c>
      <c r="F34" s="42">
        <v>1605</v>
      </c>
      <c r="G34" s="42">
        <v>50855</v>
      </c>
      <c r="H34" s="42">
        <v>299928</v>
      </c>
    </row>
    <row r="35" spans="1:18" x14ac:dyDescent="0.2">
      <c r="A35" s="118" t="s">
        <v>28</v>
      </c>
      <c r="B35" s="118" t="s">
        <v>28</v>
      </c>
      <c r="C35" s="42">
        <v>396</v>
      </c>
      <c r="D35" s="42">
        <v>198514</v>
      </c>
      <c r="E35" s="42">
        <v>2686</v>
      </c>
      <c r="F35" s="42">
        <v>623</v>
      </c>
      <c r="G35" s="42">
        <v>46684</v>
      </c>
      <c r="H35" s="42">
        <v>248903</v>
      </c>
      <c r="I35" s="35"/>
      <c r="J35" s="35"/>
      <c r="K35" s="35"/>
    </row>
    <row r="36" spans="1:18" x14ac:dyDescent="0.2">
      <c r="A36" s="283" t="s">
        <v>157</v>
      </c>
      <c r="B36" s="283" t="s">
        <v>193</v>
      </c>
      <c r="C36" s="198">
        <f t="shared" ref="C36:H36" si="33">100*SUM(C24:C35)/SUM($H24:$H35)</f>
        <v>0.47148819318070373</v>
      </c>
      <c r="D36" s="198">
        <f t="shared" si="33"/>
        <v>84.923797796641566</v>
      </c>
      <c r="E36" s="198">
        <f t="shared" si="33"/>
        <v>1.1560984646231298</v>
      </c>
      <c r="F36" s="198">
        <f t="shared" si="33"/>
        <v>0.44171779141104295</v>
      </c>
      <c r="G36" s="198">
        <f t="shared" si="33"/>
        <v>13.006897754143557</v>
      </c>
      <c r="H36" s="198">
        <f t="shared" si="33"/>
        <v>100</v>
      </c>
      <c r="I36" s="35"/>
      <c r="J36" s="35"/>
      <c r="K36" s="35"/>
    </row>
    <row r="37" spans="1:18" x14ac:dyDescent="0.2">
      <c r="C37" s="42"/>
      <c r="D37" s="42"/>
      <c r="E37" s="42"/>
      <c r="F37" s="42"/>
      <c r="G37" s="42"/>
      <c r="H37" s="42"/>
      <c r="I37" s="35"/>
      <c r="J37" s="35"/>
      <c r="K37" s="35"/>
    </row>
    <row r="38" spans="1:18" ht="60" customHeight="1" x14ac:dyDescent="0.2">
      <c r="A38" s="44">
        <v>2021</v>
      </c>
      <c r="B38" s="44"/>
      <c r="C38" s="66" t="s">
        <v>163</v>
      </c>
      <c r="D38" s="66" t="s">
        <v>165</v>
      </c>
      <c r="E38" s="197" t="s">
        <v>164</v>
      </c>
      <c r="F38" s="66" t="s">
        <v>106</v>
      </c>
      <c r="G38" s="197" t="s">
        <v>323</v>
      </c>
      <c r="H38" s="66" t="s">
        <v>119</v>
      </c>
      <c r="I38" s="35"/>
      <c r="J38" s="35"/>
      <c r="K38" s="35"/>
    </row>
    <row r="39" spans="1:18" ht="25.5" x14ac:dyDescent="0.2">
      <c r="A39" s="44"/>
      <c r="B39" s="44"/>
      <c r="C39" s="66" t="s">
        <v>186</v>
      </c>
      <c r="D39" s="197" t="s">
        <v>98</v>
      </c>
      <c r="E39" s="197" t="s">
        <v>159</v>
      </c>
      <c r="F39" s="66" t="s">
        <v>105</v>
      </c>
      <c r="G39" s="197" t="s">
        <v>158</v>
      </c>
      <c r="H39" s="66" t="s">
        <v>119</v>
      </c>
      <c r="I39" s="35"/>
      <c r="J39" s="35"/>
      <c r="K39" s="35"/>
    </row>
    <row r="40" spans="1:18" x14ac:dyDescent="0.2">
      <c r="A40" s="118" t="s">
        <v>39</v>
      </c>
      <c r="B40" s="118" t="s">
        <v>41</v>
      </c>
      <c r="C40" s="23">
        <v>158</v>
      </c>
      <c r="D40" s="42">
        <v>129828</v>
      </c>
      <c r="E40" s="42">
        <v>1655</v>
      </c>
      <c r="F40" s="38">
        <v>320</v>
      </c>
      <c r="G40" s="42">
        <v>45023</v>
      </c>
      <c r="H40" s="42">
        <v>176984</v>
      </c>
      <c r="I40" s="35"/>
      <c r="J40" s="35"/>
      <c r="K40" s="35"/>
      <c r="M40" s="274"/>
      <c r="N40" s="42"/>
      <c r="P40" s="42"/>
      <c r="Q40" s="42"/>
    </row>
    <row r="41" spans="1:18" x14ac:dyDescent="0.2">
      <c r="A41" s="118" t="s">
        <v>40</v>
      </c>
      <c r="B41" s="118" t="s">
        <v>42</v>
      </c>
      <c r="C41" s="23">
        <v>88</v>
      </c>
      <c r="D41" s="42">
        <v>136359</v>
      </c>
      <c r="E41" s="42">
        <v>1884</v>
      </c>
      <c r="F41" s="38">
        <v>443</v>
      </c>
      <c r="G41" s="42">
        <v>46849</v>
      </c>
      <c r="H41" s="42">
        <v>185623</v>
      </c>
      <c r="I41" s="35"/>
      <c r="J41" s="35"/>
      <c r="K41" s="35"/>
      <c r="M41" s="274"/>
      <c r="N41" s="42"/>
      <c r="P41" s="42"/>
      <c r="Q41" s="42"/>
    </row>
    <row r="42" spans="1:18" x14ac:dyDescent="0.2">
      <c r="A42" s="118" t="s">
        <v>13</v>
      </c>
      <c r="B42" s="118" t="s">
        <v>20</v>
      </c>
      <c r="C42" s="23">
        <v>265</v>
      </c>
      <c r="D42" s="42">
        <v>178207</v>
      </c>
      <c r="E42" s="42">
        <v>2993</v>
      </c>
      <c r="F42" s="42">
        <v>1110</v>
      </c>
      <c r="G42" s="42">
        <v>56313</v>
      </c>
      <c r="H42" s="42">
        <v>238888</v>
      </c>
      <c r="I42" s="35"/>
      <c r="J42" s="35"/>
      <c r="K42" s="35"/>
      <c r="M42" s="274"/>
      <c r="N42" s="42"/>
      <c r="O42" s="42"/>
      <c r="P42" s="42"/>
      <c r="Q42" s="42"/>
      <c r="R42" s="42"/>
    </row>
    <row r="43" spans="1:18" x14ac:dyDescent="0.2">
      <c r="A43" s="118" t="s">
        <v>14</v>
      </c>
      <c r="B43" s="118" t="s">
        <v>14</v>
      </c>
      <c r="C43" s="23">
        <v>793</v>
      </c>
      <c r="D43" s="42">
        <v>225412</v>
      </c>
      <c r="E43" s="42">
        <v>4826</v>
      </c>
      <c r="F43" s="42">
        <v>806</v>
      </c>
      <c r="G43" s="42">
        <v>49537</v>
      </c>
      <c r="H43" s="42">
        <v>281374</v>
      </c>
      <c r="I43" s="35"/>
      <c r="J43" s="35"/>
      <c r="K43" s="35"/>
      <c r="M43" s="274"/>
      <c r="N43" s="42"/>
      <c r="O43" s="42"/>
      <c r="P43" s="42"/>
      <c r="Q43" s="42"/>
      <c r="R43" s="42"/>
    </row>
    <row r="44" spans="1:18" x14ac:dyDescent="0.2">
      <c r="A44" s="118" t="s">
        <v>15</v>
      </c>
      <c r="B44" s="118" t="s">
        <v>21</v>
      </c>
      <c r="C44" s="35">
        <v>1939</v>
      </c>
      <c r="D44" s="42">
        <v>277330</v>
      </c>
      <c r="E44" s="42">
        <v>6176</v>
      </c>
      <c r="F44" s="42">
        <v>1038</v>
      </c>
      <c r="G44" s="42">
        <v>52316</v>
      </c>
      <c r="H44" s="42">
        <v>338799</v>
      </c>
      <c r="I44" s="35"/>
      <c r="J44" s="35"/>
      <c r="K44" s="35"/>
      <c r="L44" s="35"/>
      <c r="M44" s="274"/>
      <c r="N44" s="42"/>
      <c r="O44" s="42"/>
      <c r="P44" s="42"/>
      <c r="Q44" s="42"/>
      <c r="R44" s="42"/>
    </row>
    <row r="45" spans="1:18" x14ac:dyDescent="0.2">
      <c r="A45" s="118" t="s">
        <v>16</v>
      </c>
      <c r="B45" s="118" t="s">
        <v>22</v>
      </c>
      <c r="C45" s="35">
        <v>3592</v>
      </c>
      <c r="D45" s="42">
        <v>333740</v>
      </c>
      <c r="E45" s="42">
        <v>8239</v>
      </c>
      <c r="F45" s="42">
        <v>1485</v>
      </c>
      <c r="G45" s="42">
        <v>57122</v>
      </c>
      <c r="H45" s="42">
        <v>404178</v>
      </c>
      <c r="I45" s="35"/>
      <c r="J45" s="35"/>
      <c r="K45" s="35"/>
      <c r="L45" s="35"/>
      <c r="M45" s="274"/>
      <c r="N45" s="42"/>
      <c r="O45" s="42"/>
      <c r="P45" s="42"/>
      <c r="Q45" s="42"/>
      <c r="R45" s="42"/>
    </row>
    <row r="46" spans="1:18" x14ac:dyDescent="0.2">
      <c r="A46" s="118" t="s">
        <v>17</v>
      </c>
      <c r="B46" s="118" t="s">
        <v>23</v>
      </c>
      <c r="C46" s="35">
        <v>6130</v>
      </c>
      <c r="D46" s="42">
        <v>496468</v>
      </c>
      <c r="E46" s="42">
        <v>21732</v>
      </c>
      <c r="F46" s="42">
        <v>2511</v>
      </c>
      <c r="G46" s="42">
        <v>54346</v>
      </c>
      <c r="H46" s="42">
        <v>581187</v>
      </c>
      <c r="I46" s="35"/>
      <c r="J46" s="35"/>
      <c r="K46" s="35"/>
      <c r="L46" s="35"/>
      <c r="M46" s="274"/>
      <c r="N46" s="42"/>
      <c r="O46" s="42"/>
      <c r="P46" s="42"/>
      <c r="Q46" s="42"/>
      <c r="R46" s="42"/>
    </row>
    <row r="47" spans="1:18" x14ac:dyDescent="0.2">
      <c r="A47" s="118" t="s">
        <v>18</v>
      </c>
      <c r="B47" s="118" t="s">
        <v>24</v>
      </c>
      <c r="C47" s="35">
        <v>5876</v>
      </c>
      <c r="D47" s="42">
        <v>525781</v>
      </c>
      <c r="E47" s="42">
        <v>22763</v>
      </c>
      <c r="F47" s="42">
        <v>3018</v>
      </c>
      <c r="G47" s="42">
        <v>56184</v>
      </c>
      <c r="H47" s="42">
        <v>613622</v>
      </c>
      <c r="I47" s="35"/>
      <c r="J47" s="35"/>
      <c r="K47" s="35"/>
      <c r="L47" s="35"/>
      <c r="M47" s="274"/>
      <c r="N47" s="42"/>
      <c r="O47" s="42"/>
      <c r="P47" s="42"/>
      <c r="Q47" s="42"/>
      <c r="R47" s="42"/>
    </row>
    <row r="48" spans="1:18" x14ac:dyDescent="0.2">
      <c r="A48" s="118" t="s">
        <v>19</v>
      </c>
      <c r="B48" s="118" t="s">
        <v>19</v>
      </c>
      <c r="C48" s="35">
        <v>4135</v>
      </c>
      <c r="D48" s="42">
        <v>461972</v>
      </c>
      <c r="E48" s="42">
        <v>12327</v>
      </c>
      <c r="F48" s="42">
        <v>3101</v>
      </c>
      <c r="G48" s="42">
        <v>57477</v>
      </c>
      <c r="H48" s="42">
        <v>539012</v>
      </c>
      <c r="I48" s="35"/>
      <c r="J48" s="35"/>
      <c r="K48" s="35"/>
      <c r="L48" s="35"/>
      <c r="M48" s="274"/>
      <c r="N48" s="42"/>
      <c r="O48" s="42"/>
      <c r="P48" s="42"/>
      <c r="Q48" s="42"/>
      <c r="R48" s="42"/>
    </row>
    <row r="49" spans="1:18" x14ac:dyDescent="0.2">
      <c r="A49" s="118" t="s">
        <v>25</v>
      </c>
      <c r="B49" s="118" t="s">
        <v>26</v>
      </c>
      <c r="C49" s="35">
        <v>1369</v>
      </c>
      <c r="D49" s="42">
        <v>479616</v>
      </c>
      <c r="E49" s="42">
        <v>9119</v>
      </c>
      <c r="F49" s="42">
        <v>2889</v>
      </c>
      <c r="G49" s="42">
        <v>55902</v>
      </c>
      <c r="H49" s="42">
        <v>548895</v>
      </c>
      <c r="I49" s="35"/>
      <c r="J49" s="35"/>
      <c r="K49" s="35"/>
      <c r="L49" s="35"/>
      <c r="M49" s="274"/>
      <c r="N49" s="42"/>
      <c r="O49" s="42"/>
      <c r="P49" s="42"/>
      <c r="Q49" s="42"/>
      <c r="R49" s="42"/>
    </row>
    <row r="50" spans="1:18" x14ac:dyDescent="0.2">
      <c r="A50" s="118" t="s">
        <v>27</v>
      </c>
      <c r="B50" s="118" t="s">
        <v>27</v>
      </c>
      <c r="C50" s="23">
        <v>658</v>
      </c>
      <c r="D50" s="42">
        <v>411877</v>
      </c>
      <c r="E50" s="42">
        <v>5726</v>
      </c>
      <c r="F50" s="42">
        <v>3087</v>
      </c>
      <c r="G50" s="42">
        <v>57087</v>
      </c>
      <c r="H50" s="42">
        <v>478435</v>
      </c>
      <c r="I50" s="35"/>
      <c r="J50" s="35"/>
      <c r="K50" s="35"/>
      <c r="M50" s="274"/>
      <c r="N50" s="42"/>
      <c r="O50" s="42"/>
      <c r="P50" s="42"/>
      <c r="Q50" s="42"/>
      <c r="R50" s="42"/>
    </row>
    <row r="51" spans="1:18" x14ac:dyDescent="0.2">
      <c r="A51" s="118" t="s">
        <v>28</v>
      </c>
      <c r="B51" s="118" t="s">
        <v>28</v>
      </c>
      <c r="C51" s="23">
        <v>197</v>
      </c>
      <c r="D51" s="42">
        <v>347630</v>
      </c>
      <c r="E51" s="42">
        <v>4340</v>
      </c>
      <c r="F51" s="42">
        <v>1930</v>
      </c>
      <c r="G51" s="42">
        <v>51805</v>
      </c>
      <c r="H51" s="42">
        <v>405902</v>
      </c>
      <c r="I51" s="35"/>
      <c r="J51" s="35"/>
      <c r="K51" s="35"/>
      <c r="M51" s="274"/>
      <c r="N51" s="42"/>
      <c r="O51" s="42"/>
      <c r="P51" s="42"/>
      <c r="Q51" s="42"/>
      <c r="R51" s="42"/>
    </row>
    <row r="52" spans="1:18" x14ac:dyDescent="0.2">
      <c r="A52" s="283" t="s">
        <v>157</v>
      </c>
      <c r="B52" s="283" t="s">
        <v>193</v>
      </c>
      <c r="C52" s="198">
        <f t="shared" ref="C52:H52" si="34">100*SUM(C40:C51)/SUM($H40:$H51)</f>
        <v>0.52577782256625893</v>
      </c>
      <c r="D52" s="198">
        <f t="shared" si="34"/>
        <v>83.544844153820051</v>
      </c>
      <c r="E52" s="198">
        <f t="shared" si="34"/>
        <v>2.1235582055870572</v>
      </c>
      <c r="F52" s="198">
        <f t="shared" si="34"/>
        <v>0.4535459645613229</v>
      </c>
      <c r="G52" s="198">
        <f t="shared" si="34"/>
        <v>13.352273853465304</v>
      </c>
      <c r="H52" s="198">
        <f t="shared" si="34"/>
        <v>100</v>
      </c>
      <c r="I52" s="35"/>
      <c r="J52" s="35"/>
      <c r="K52" s="35"/>
      <c r="M52" s="274"/>
      <c r="N52" s="42"/>
      <c r="O52" s="42"/>
      <c r="P52" s="42"/>
      <c r="Q52" s="42"/>
      <c r="R52" s="42"/>
    </row>
    <row r="53" spans="1:18" x14ac:dyDescent="0.2">
      <c r="A53" s="283"/>
      <c r="B53" s="283"/>
      <c r="C53" s="198"/>
      <c r="D53" s="198"/>
      <c r="E53" s="198"/>
      <c r="F53" s="198"/>
      <c r="G53" s="198"/>
      <c r="H53" s="198"/>
      <c r="I53" s="35"/>
      <c r="J53" s="35"/>
      <c r="K53" s="35"/>
      <c r="M53" s="274"/>
      <c r="N53" s="42"/>
      <c r="O53" s="42"/>
      <c r="P53" s="42"/>
      <c r="Q53" s="42"/>
      <c r="R53" s="42"/>
    </row>
    <row r="54" spans="1:18" x14ac:dyDescent="0.2">
      <c r="A54" s="44" t="s">
        <v>176</v>
      </c>
      <c r="L54" s="35"/>
      <c r="M54" s="35"/>
      <c r="N54" s="35"/>
      <c r="O54" s="35"/>
      <c r="P54" s="35"/>
      <c r="Q54" s="35"/>
      <c r="R54" s="274"/>
    </row>
    <row r="55" spans="1:18" x14ac:dyDescent="0.2">
      <c r="A55" s="156" t="s">
        <v>178</v>
      </c>
      <c r="L55" s="35"/>
      <c r="M55" s="35"/>
      <c r="N55" s="35"/>
      <c r="O55" s="35"/>
      <c r="P55" s="35"/>
      <c r="Q55" s="35"/>
      <c r="R55" s="274"/>
    </row>
    <row r="56" spans="1:18" x14ac:dyDescent="0.2">
      <c r="A56" s="154" t="s">
        <v>177</v>
      </c>
      <c r="L56" s="35"/>
      <c r="M56" s="35"/>
      <c r="N56" s="35"/>
      <c r="O56" s="35"/>
      <c r="P56" s="35"/>
      <c r="Q56" s="35"/>
      <c r="R56" s="274"/>
    </row>
    <row r="57" spans="1:18" x14ac:dyDescent="0.2">
      <c r="L57" s="35"/>
      <c r="M57" s="35"/>
      <c r="N57" s="35"/>
      <c r="O57" s="35"/>
      <c r="P57" s="35"/>
      <c r="Q57" s="35"/>
      <c r="R57" s="274"/>
    </row>
    <row r="58" spans="1:18" x14ac:dyDescent="0.2">
      <c r="L58" s="35"/>
      <c r="M58" s="35"/>
      <c r="N58" s="35"/>
      <c r="O58" s="35"/>
      <c r="P58" s="35"/>
      <c r="Q58" s="35"/>
    </row>
    <row r="59" spans="1:18" x14ac:dyDescent="0.2">
      <c r="L59" s="35"/>
      <c r="M59" s="35"/>
      <c r="N59" s="35"/>
      <c r="O59" s="35"/>
      <c r="P59" s="35"/>
      <c r="Q59" s="35"/>
    </row>
    <row r="60" spans="1:18" x14ac:dyDescent="0.2">
      <c r="L60" s="35"/>
      <c r="M60" s="35"/>
      <c r="N60" s="35"/>
      <c r="O60" s="35"/>
      <c r="P60" s="35"/>
      <c r="Q60" s="35"/>
    </row>
    <row r="61" spans="1:18" x14ac:dyDescent="0.2">
      <c r="L61" s="35"/>
      <c r="M61" s="35"/>
      <c r="N61" s="35"/>
      <c r="O61" s="35"/>
      <c r="P61" s="35"/>
      <c r="Q61" s="35"/>
    </row>
    <row r="62" spans="1:18" x14ac:dyDescent="0.2">
      <c r="L62" s="35"/>
      <c r="M62" s="35"/>
      <c r="N62" s="35"/>
      <c r="O62" s="35"/>
      <c r="P62" s="35"/>
      <c r="Q62" s="35"/>
    </row>
    <row r="63" spans="1:18" x14ac:dyDescent="0.2">
      <c r="L63" s="35"/>
      <c r="M63" s="35"/>
      <c r="N63" s="35"/>
      <c r="O63" s="35"/>
      <c r="P63" s="35"/>
      <c r="Q63" s="35"/>
    </row>
    <row r="64" spans="1:18" x14ac:dyDescent="0.2">
      <c r="L64" s="35"/>
      <c r="M64" s="35"/>
      <c r="N64" s="35"/>
      <c r="O64" s="35"/>
      <c r="P64" s="35"/>
      <c r="Q64" s="35"/>
    </row>
  </sheetData>
  <phoneticPr fontId="1" type="noConversion"/>
  <hyperlinks>
    <hyperlink ref="A56" r:id="rId1" xr:uid="{69262A32-8E9F-4F22-8012-46EF0370A505}"/>
  </hyperlinks>
  <pageMargins left="0.7" right="0.7" top="0.75" bottom="0.75" header="0.3" footer="0.3"/>
  <pageSetup paperSize="9" scale="7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2BEA-31D3-49E3-9815-DB4BC7DB9742}">
  <sheetPr codeName="Blad36">
    <tabColor rgb="FFFFFF00"/>
  </sheetPr>
  <dimension ref="A1:P59"/>
  <sheetViews>
    <sheetView zoomScaleNormal="100" zoomScaleSheetLayoutView="98" workbookViewId="0"/>
  </sheetViews>
  <sheetFormatPr defaultRowHeight="14.25" x14ac:dyDescent="0.2"/>
  <cols>
    <col min="1" max="1" width="11" style="116" customWidth="1"/>
    <col min="2" max="2" width="17.875" style="117" customWidth="1"/>
    <col min="3" max="3" width="17.25" style="109" customWidth="1"/>
    <col min="4" max="4" width="17" style="109" customWidth="1"/>
    <col min="5" max="5" width="15.75" style="109" customWidth="1"/>
    <col min="6" max="6" width="11.75" style="116" customWidth="1"/>
    <col min="7" max="7" width="10.75" style="109" bestFit="1" customWidth="1"/>
    <col min="8" max="11" width="10" style="109" customWidth="1"/>
    <col min="12" max="16384" width="9" style="109"/>
  </cols>
  <sheetData>
    <row r="1" spans="1:16" s="179" customFormat="1" x14ac:dyDescent="0.2">
      <c r="A1" s="177" t="s">
        <v>238</v>
      </c>
      <c r="B1" s="178"/>
      <c r="F1" s="180"/>
    </row>
    <row r="2" spans="1:16" s="183" customFormat="1" x14ac:dyDescent="0.2">
      <c r="A2" s="181" t="s">
        <v>237</v>
      </c>
      <c r="B2" s="182"/>
      <c r="F2" s="193"/>
    </row>
    <row r="3" spans="1:16" s="179" customFormat="1" x14ac:dyDescent="0.2">
      <c r="A3" s="180"/>
      <c r="B3" s="178"/>
      <c r="F3" s="180"/>
    </row>
    <row r="4" spans="1:16" x14ac:dyDescent="0.2">
      <c r="F4" s="45" t="s">
        <v>179</v>
      </c>
      <c r="L4" s="113" t="s">
        <v>254</v>
      </c>
    </row>
    <row r="5" spans="1:16" ht="42.75" customHeight="1" x14ac:dyDescent="0.2">
      <c r="A5" s="109"/>
      <c r="C5" s="122" t="s">
        <v>168</v>
      </c>
      <c r="D5" s="122" t="s">
        <v>169</v>
      </c>
      <c r="I5" s="113" t="s">
        <v>167</v>
      </c>
      <c r="J5" s="113" t="s">
        <v>55</v>
      </c>
      <c r="L5" s="113"/>
      <c r="M5" s="113"/>
      <c r="N5" s="113"/>
      <c r="O5" s="113" t="str">
        <f>I5</f>
        <v>Lätt trafik</v>
      </c>
      <c r="P5" s="113" t="str">
        <f>J5</f>
        <v>Tung trafik</v>
      </c>
    </row>
    <row r="6" spans="1:16" x14ac:dyDescent="0.2">
      <c r="A6" s="121">
        <v>2019</v>
      </c>
      <c r="C6" s="113" t="s">
        <v>166</v>
      </c>
      <c r="D6" s="113" t="s">
        <v>57</v>
      </c>
      <c r="F6" s="121" t="s">
        <v>187</v>
      </c>
      <c r="G6" s="113" t="s">
        <v>196</v>
      </c>
      <c r="H6" s="113" t="s">
        <v>197</v>
      </c>
      <c r="I6" s="113" t="s">
        <v>166</v>
      </c>
      <c r="J6" s="113" t="s">
        <v>57</v>
      </c>
      <c r="L6" s="113" t="str">
        <f>F6</f>
        <v>År</v>
      </c>
      <c r="M6" s="113" t="str">
        <f>G6</f>
        <v>Månad</v>
      </c>
      <c r="N6" s="113" t="str">
        <f>H6</f>
        <v>Month</v>
      </c>
      <c r="O6" s="113" t="str">
        <f>I6</f>
        <v>Light traffic</v>
      </c>
      <c r="P6" s="113" t="str">
        <f>J6</f>
        <v>Heavy traffic</v>
      </c>
    </row>
    <row r="7" spans="1:16" ht="12.75" x14ac:dyDescent="0.2">
      <c r="A7" s="116" t="s">
        <v>39</v>
      </c>
      <c r="B7" s="118" t="s">
        <v>41</v>
      </c>
      <c r="C7" s="111">
        <v>436152</v>
      </c>
      <c r="D7" s="111">
        <v>23683</v>
      </c>
      <c r="F7" s="116">
        <v>2020</v>
      </c>
      <c r="G7" s="109" t="s">
        <v>39</v>
      </c>
      <c r="H7" s="109" t="s">
        <v>41</v>
      </c>
      <c r="I7" s="115">
        <f t="shared" ref="I7:I18" si="0">100*((C21/C7)-1)</f>
        <v>8.383086630349057</v>
      </c>
      <c r="J7" s="115">
        <f t="shared" ref="J7:J18" si="1">100*((D21/D7)-1)</f>
        <v>-3.2935016678630191</v>
      </c>
    </row>
    <row r="8" spans="1:16" ht="12.75" x14ac:dyDescent="0.2">
      <c r="A8" s="116" t="s">
        <v>40</v>
      </c>
      <c r="B8" s="118" t="s">
        <v>42</v>
      </c>
      <c r="C8" s="111">
        <v>424539</v>
      </c>
      <c r="D8" s="111">
        <v>22797</v>
      </c>
      <c r="F8" s="116">
        <v>2020</v>
      </c>
      <c r="G8" s="109" t="s">
        <v>40</v>
      </c>
      <c r="H8" s="109" t="s">
        <v>42</v>
      </c>
      <c r="I8" s="115">
        <f t="shared" si="0"/>
        <v>9.3265871922249879</v>
      </c>
      <c r="J8" s="115">
        <f t="shared" si="1"/>
        <v>-3.925955169539852</v>
      </c>
    </row>
    <row r="9" spans="1:16" ht="12.75" x14ac:dyDescent="0.2">
      <c r="A9" s="116" t="s">
        <v>13</v>
      </c>
      <c r="B9" s="118" t="s">
        <v>20</v>
      </c>
      <c r="C9" s="111">
        <v>508417</v>
      </c>
      <c r="D9" s="111">
        <v>24845</v>
      </c>
      <c r="F9" s="116">
        <v>2020</v>
      </c>
      <c r="G9" s="109" t="s">
        <v>13</v>
      </c>
      <c r="H9" s="109" t="s">
        <v>20</v>
      </c>
      <c r="I9" s="115">
        <f t="shared" si="0"/>
        <v>-39.922347207115415</v>
      </c>
      <c r="J9" s="115">
        <f t="shared" si="1"/>
        <v>-24.8983698933387</v>
      </c>
    </row>
    <row r="10" spans="1:16" ht="12.75" x14ac:dyDescent="0.2">
      <c r="A10" s="116" t="s">
        <v>14</v>
      </c>
      <c r="B10" s="118" t="s">
        <v>14</v>
      </c>
      <c r="C10" s="111">
        <v>522511</v>
      </c>
      <c r="D10" s="111">
        <v>22237</v>
      </c>
      <c r="F10" s="116">
        <v>2020</v>
      </c>
      <c r="G10" s="109" t="s">
        <v>14</v>
      </c>
      <c r="H10" s="109" t="s">
        <v>14</v>
      </c>
      <c r="I10" s="115">
        <f t="shared" si="0"/>
        <v>-93.724342645417991</v>
      </c>
      <c r="J10" s="115">
        <f t="shared" si="1"/>
        <v>-54.948958942303364</v>
      </c>
    </row>
    <row r="11" spans="1:16" ht="12.75" x14ac:dyDescent="0.2">
      <c r="A11" s="116" t="s">
        <v>15</v>
      </c>
      <c r="B11" s="118" t="s">
        <v>21</v>
      </c>
      <c r="C11" s="111">
        <v>521368</v>
      </c>
      <c r="D11" s="111">
        <v>23738</v>
      </c>
      <c r="F11" s="116">
        <v>2020</v>
      </c>
      <c r="G11" s="109" t="s">
        <v>15</v>
      </c>
      <c r="H11" s="109" t="s">
        <v>21</v>
      </c>
      <c r="I11" s="115">
        <f t="shared" si="0"/>
        <v>-78.220374092771323</v>
      </c>
      <c r="J11" s="115">
        <f t="shared" si="1"/>
        <v>-43.386131940348804</v>
      </c>
    </row>
    <row r="12" spans="1:16" ht="12.75" x14ac:dyDescent="0.2">
      <c r="A12" s="116" t="s">
        <v>16</v>
      </c>
      <c r="B12" s="118" t="s">
        <v>22</v>
      </c>
      <c r="C12" s="111">
        <v>601023</v>
      </c>
      <c r="D12" s="111">
        <v>23119</v>
      </c>
      <c r="F12" s="116">
        <v>2020</v>
      </c>
      <c r="G12" s="109" t="s">
        <v>16</v>
      </c>
      <c r="H12" s="109" t="s">
        <v>22</v>
      </c>
      <c r="I12" s="115">
        <f t="shared" si="0"/>
        <v>-67.931343725614497</v>
      </c>
      <c r="J12" s="115">
        <f t="shared" si="1"/>
        <v>-45.43449111120723</v>
      </c>
    </row>
    <row r="13" spans="1:16" ht="12.75" x14ac:dyDescent="0.2">
      <c r="A13" s="116" t="s">
        <v>17</v>
      </c>
      <c r="B13" s="118" t="s">
        <v>23</v>
      </c>
      <c r="C13" s="111">
        <v>723261</v>
      </c>
      <c r="D13" s="111">
        <v>24499</v>
      </c>
      <c r="F13" s="116">
        <v>2020</v>
      </c>
      <c r="G13" s="109" t="s">
        <v>17</v>
      </c>
      <c r="H13" s="109" t="s">
        <v>23</v>
      </c>
      <c r="I13" s="115">
        <f t="shared" si="0"/>
        <v>-67.632846233932156</v>
      </c>
      <c r="J13" s="115">
        <f t="shared" si="1"/>
        <v>-48.720355932895224</v>
      </c>
    </row>
    <row r="14" spans="1:16" ht="12.75" x14ac:dyDescent="0.2">
      <c r="A14" s="116" t="s">
        <v>18</v>
      </c>
      <c r="B14" s="118" t="s">
        <v>24</v>
      </c>
      <c r="C14" s="111">
        <v>619078</v>
      </c>
      <c r="D14" s="111">
        <v>23703</v>
      </c>
      <c r="F14" s="116">
        <v>2020</v>
      </c>
      <c r="G14" s="109" t="s">
        <v>18</v>
      </c>
      <c r="H14" s="109" t="s">
        <v>24</v>
      </c>
      <c r="I14" s="115">
        <f t="shared" si="0"/>
        <v>-62.751543424253484</v>
      </c>
      <c r="J14" s="115">
        <f t="shared" si="1"/>
        <v>-43.867864827237057</v>
      </c>
    </row>
    <row r="15" spans="1:16" ht="12.75" x14ac:dyDescent="0.2">
      <c r="A15" s="116" t="s">
        <v>19</v>
      </c>
      <c r="B15" s="118" t="s">
        <v>19</v>
      </c>
      <c r="C15" s="111">
        <v>528940</v>
      </c>
      <c r="D15" s="111">
        <v>24420</v>
      </c>
      <c r="F15" s="116">
        <v>2020</v>
      </c>
      <c r="G15" s="109" t="s">
        <v>19</v>
      </c>
      <c r="H15" s="109" t="s">
        <v>19</v>
      </c>
      <c r="I15" s="115">
        <f t="shared" si="0"/>
        <v>-42.551329073240815</v>
      </c>
      <c r="J15" s="115">
        <f t="shared" si="1"/>
        <v>-35.585585585585591</v>
      </c>
    </row>
    <row r="16" spans="1:16" ht="12.75" x14ac:dyDescent="0.2">
      <c r="A16" s="116" t="s">
        <v>25</v>
      </c>
      <c r="B16" s="118" t="s">
        <v>26</v>
      </c>
      <c r="C16" s="111">
        <v>522669</v>
      </c>
      <c r="D16" s="111">
        <v>24520</v>
      </c>
      <c r="F16" s="116">
        <v>2020</v>
      </c>
      <c r="G16" s="109" t="s">
        <v>25</v>
      </c>
      <c r="H16" s="109" t="s">
        <v>26</v>
      </c>
      <c r="I16" s="115">
        <f t="shared" si="0"/>
        <v>-35.550989249410236</v>
      </c>
      <c r="J16" s="115">
        <f t="shared" si="1"/>
        <v>-31.659869494290373</v>
      </c>
    </row>
    <row r="17" spans="1:16" ht="12.75" x14ac:dyDescent="0.2">
      <c r="A17" s="116" t="s">
        <v>27</v>
      </c>
      <c r="B17" s="118" t="s">
        <v>27</v>
      </c>
      <c r="C17" s="111">
        <v>481897</v>
      </c>
      <c r="D17" s="111">
        <v>24578</v>
      </c>
      <c r="F17" s="116">
        <v>2020</v>
      </c>
      <c r="G17" s="109" t="s">
        <v>27</v>
      </c>
      <c r="H17" s="109" t="s">
        <v>27</v>
      </c>
      <c r="I17" s="115">
        <f t="shared" si="0"/>
        <v>-53.668522526598004</v>
      </c>
      <c r="J17" s="115">
        <f t="shared" si="1"/>
        <v>-38.367645862153147</v>
      </c>
    </row>
    <row r="18" spans="1:16" ht="12.75" x14ac:dyDescent="0.2">
      <c r="A18" s="116" t="s">
        <v>28</v>
      </c>
      <c r="B18" s="118" t="s">
        <v>28</v>
      </c>
      <c r="C18" s="111">
        <v>544676</v>
      </c>
      <c r="D18" s="111">
        <v>21174</v>
      </c>
      <c r="F18" s="116">
        <v>2020</v>
      </c>
      <c r="G18" s="116" t="s">
        <v>28</v>
      </c>
      <c r="H18" s="118" t="s">
        <v>28</v>
      </c>
      <c r="I18" s="115">
        <f t="shared" si="0"/>
        <v>-54.554083528556419</v>
      </c>
      <c r="J18" s="115">
        <f t="shared" si="1"/>
        <v>-21.965618211013506</v>
      </c>
    </row>
    <row r="19" spans="1:16" ht="12.75" x14ac:dyDescent="0.2">
      <c r="B19" s="118"/>
      <c r="C19" s="111"/>
      <c r="D19" s="111"/>
      <c r="E19" s="111"/>
      <c r="F19" s="116">
        <v>2021</v>
      </c>
      <c r="G19" s="109" t="str">
        <f t="shared" ref="G19:H21" si="2">G7</f>
        <v>Januari</v>
      </c>
      <c r="H19" s="109" t="str">
        <f t="shared" si="2"/>
        <v>January</v>
      </c>
      <c r="I19" s="115">
        <f t="shared" ref="I19:J23" si="3">100*((C35/C21)-1)</f>
        <v>-59.22363369049004</v>
      </c>
      <c r="J19" s="115">
        <f t="shared" si="3"/>
        <v>-32.493559795659955</v>
      </c>
      <c r="L19" s="109">
        <f t="shared" ref="L19:N23" si="4">F19</f>
        <v>2021</v>
      </c>
      <c r="M19" s="109" t="str">
        <f t="shared" si="4"/>
        <v>Januari</v>
      </c>
      <c r="N19" s="109" t="str">
        <f t="shared" si="4"/>
        <v>January</v>
      </c>
      <c r="O19" s="115">
        <f>100*((C35/C7)-1)</f>
        <v>-55.805315578055357</v>
      </c>
      <c r="P19" s="115">
        <f>100*((D35/D7)-1)</f>
        <v>-34.716885529704854</v>
      </c>
    </row>
    <row r="20" spans="1:16" x14ac:dyDescent="0.2">
      <c r="A20" s="121">
        <v>2020</v>
      </c>
      <c r="C20" s="352"/>
      <c r="D20" s="111"/>
      <c r="F20" s="116">
        <v>2021</v>
      </c>
      <c r="G20" s="109" t="str">
        <f t="shared" si="2"/>
        <v>Februari</v>
      </c>
      <c r="H20" s="109" t="str">
        <f t="shared" si="2"/>
        <v>February</v>
      </c>
      <c r="I20" s="115">
        <f t="shared" si="3"/>
        <v>-81.221802324328749</v>
      </c>
      <c r="J20" s="115">
        <f t="shared" si="3"/>
        <v>-26.454205095425078</v>
      </c>
      <c r="L20" s="109">
        <f t="shared" si="4"/>
        <v>2021</v>
      </c>
      <c r="M20" s="109" t="str">
        <f t="shared" si="4"/>
        <v>Februari</v>
      </c>
      <c r="N20" s="109" t="str">
        <f t="shared" si="4"/>
        <v>February</v>
      </c>
      <c r="O20" s="115">
        <f t="shared" ref="O20:P23" si="5">100*((C36/C8)-1)</f>
        <v>-79.470437344978905</v>
      </c>
      <c r="P20" s="115">
        <f t="shared" si="5"/>
        <v>-29.341580032460413</v>
      </c>
    </row>
    <row r="21" spans="1:16" ht="12.75" x14ac:dyDescent="0.2">
      <c r="A21" s="116" t="s">
        <v>39</v>
      </c>
      <c r="B21" s="118" t="s">
        <v>41</v>
      </c>
      <c r="C21" s="111">
        <v>472715</v>
      </c>
      <c r="D21" s="111">
        <v>22903</v>
      </c>
      <c r="F21" s="116">
        <v>2021</v>
      </c>
      <c r="G21" s="109" t="str">
        <f t="shared" si="2"/>
        <v>Mars</v>
      </c>
      <c r="H21" s="109" t="str">
        <f t="shared" si="2"/>
        <v>March</v>
      </c>
      <c r="I21" s="115">
        <f t="shared" si="3"/>
        <v>-72.568547529015049</v>
      </c>
      <c r="J21" s="115">
        <f t="shared" si="3"/>
        <v>-6.5276810118441553</v>
      </c>
      <c r="L21" s="109">
        <f t="shared" si="4"/>
        <v>2021</v>
      </c>
      <c r="M21" s="109" t="str">
        <f t="shared" si="4"/>
        <v>Mars</v>
      </c>
      <c r="N21" s="109" t="str">
        <f t="shared" si="4"/>
        <v>March</v>
      </c>
      <c r="O21" s="115">
        <f t="shared" si="5"/>
        <v>-83.519827228436498</v>
      </c>
      <c r="P21" s="115">
        <f t="shared" si="5"/>
        <v>-29.800764741396655</v>
      </c>
    </row>
    <row r="22" spans="1:16" ht="12.75" x14ac:dyDescent="0.2">
      <c r="A22" s="116" t="s">
        <v>40</v>
      </c>
      <c r="B22" s="118" t="s">
        <v>42</v>
      </c>
      <c r="C22" s="111">
        <v>464134</v>
      </c>
      <c r="D22" s="111">
        <v>21902</v>
      </c>
      <c r="F22" s="116">
        <v>2021</v>
      </c>
      <c r="G22" s="109" t="str">
        <f>G10</f>
        <v>April</v>
      </c>
      <c r="H22" s="109" t="str">
        <f>H10</f>
        <v>April</v>
      </c>
      <c r="I22" s="115">
        <f t="shared" si="3"/>
        <v>185.51126833582384</v>
      </c>
      <c r="J22" s="115">
        <f t="shared" si="3"/>
        <v>49.241365542024361</v>
      </c>
      <c r="L22" s="109">
        <f t="shared" si="4"/>
        <v>2021</v>
      </c>
      <c r="M22" s="109" t="str">
        <f t="shared" si="4"/>
        <v>April</v>
      </c>
      <c r="N22" s="109" t="str">
        <f t="shared" si="4"/>
        <v>April</v>
      </c>
      <c r="O22" s="115">
        <f t="shared" si="5"/>
        <v>-82.082291090522503</v>
      </c>
      <c r="P22" s="115">
        <f t="shared" si="5"/>
        <v>-32.765211134595496</v>
      </c>
    </row>
    <row r="23" spans="1:16" ht="12.75" x14ac:dyDescent="0.2">
      <c r="A23" s="116" t="s">
        <v>13</v>
      </c>
      <c r="B23" s="118" t="s">
        <v>20</v>
      </c>
      <c r="C23" s="111">
        <v>305445</v>
      </c>
      <c r="D23" s="111">
        <v>18659</v>
      </c>
      <c r="F23" s="116">
        <v>2021</v>
      </c>
      <c r="G23" s="109" t="str">
        <f>G11</f>
        <v>Maj</v>
      </c>
      <c r="H23" s="109" t="str">
        <f>H11</f>
        <v>May</v>
      </c>
      <c r="I23" s="115">
        <f t="shared" si="3"/>
        <v>-10.713153445117651</v>
      </c>
      <c r="J23" s="115">
        <f t="shared" si="3"/>
        <v>6.5853114070987484</v>
      </c>
      <c r="L23" s="109">
        <f t="shared" si="4"/>
        <v>2021</v>
      </c>
      <c r="M23" s="109" t="str">
        <f t="shared" si="4"/>
        <v>Maj</v>
      </c>
      <c r="N23" s="109" t="str">
        <f t="shared" si="4"/>
        <v>May</v>
      </c>
      <c r="O23" s="115">
        <f t="shared" si="5"/>
        <v>-80.553658835985331</v>
      </c>
      <c r="P23" s="115">
        <f t="shared" si="5"/>
        <v>-39.657932429016761</v>
      </c>
    </row>
    <row r="24" spans="1:16" ht="12.75" x14ac:dyDescent="0.2">
      <c r="A24" s="116" t="s">
        <v>14</v>
      </c>
      <c r="B24" s="118" t="s">
        <v>14</v>
      </c>
      <c r="C24" s="111">
        <v>32791</v>
      </c>
      <c r="D24" s="111">
        <v>10018</v>
      </c>
      <c r="F24" s="116">
        <v>2021</v>
      </c>
      <c r="G24" s="109" t="str">
        <f t="shared" ref="G24:H24" si="6">G12</f>
        <v>Juni</v>
      </c>
      <c r="H24" s="109" t="str">
        <f t="shared" si="6"/>
        <v>June</v>
      </c>
      <c r="I24" s="115">
        <f t="shared" ref="I24:I26" si="7">100*((C40/C26)-1)</f>
        <v>-36.903600705613783</v>
      </c>
      <c r="J24" s="115">
        <f t="shared" ref="J24:J26" si="8">100*((D40/D26)-1)</f>
        <v>39.18351169242964</v>
      </c>
      <c r="L24" s="109">
        <f t="shared" ref="L24:L27" si="9">F24</f>
        <v>2021</v>
      </c>
      <c r="M24" s="109" t="str">
        <f t="shared" ref="M24:M27" si="10">G24</f>
        <v>Juni</v>
      </c>
      <c r="N24" s="109" t="str">
        <f t="shared" ref="N24:N27" si="11">H24</f>
        <v>June</v>
      </c>
      <c r="O24" s="115">
        <f t="shared" ref="O24:O27" si="12">100*((C40/C12)-1)</f>
        <v>-79.765832588769484</v>
      </c>
      <c r="P24" s="115">
        <f t="shared" ref="P24:P27" si="13">100*((D40/D12)-1)</f>
        <v>-24.053808555733379</v>
      </c>
    </row>
    <row r="25" spans="1:16" ht="12.75" x14ac:dyDescent="0.2">
      <c r="A25" s="116" t="s">
        <v>15</v>
      </c>
      <c r="B25" s="118" t="s">
        <v>21</v>
      </c>
      <c r="C25" s="111">
        <v>113552</v>
      </c>
      <c r="D25" s="111">
        <v>13439</v>
      </c>
      <c r="F25" s="116">
        <v>2021</v>
      </c>
      <c r="G25" s="109" t="str">
        <f t="shared" ref="G25:H25" si="14">G13</f>
        <v>Juli</v>
      </c>
      <c r="H25" s="109" t="str">
        <f t="shared" si="14"/>
        <v>July</v>
      </c>
      <c r="I25" s="115">
        <f t="shared" si="7"/>
        <v>2.2024869820033377</v>
      </c>
      <c r="J25" s="115">
        <f t="shared" si="8"/>
        <v>37.522884661307017</v>
      </c>
      <c r="L25" s="109">
        <f t="shared" si="9"/>
        <v>2021</v>
      </c>
      <c r="M25" s="109" t="str">
        <f t="shared" si="10"/>
        <v>Juli</v>
      </c>
      <c r="N25" s="109" t="str">
        <f t="shared" si="11"/>
        <v>July</v>
      </c>
      <c r="O25" s="115">
        <f t="shared" si="12"/>
        <v>-66.9199638857895</v>
      </c>
      <c r="P25" s="115">
        <f t="shared" si="13"/>
        <v>-29.478754234866734</v>
      </c>
    </row>
    <row r="26" spans="1:16" ht="12.75" x14ac:dyDescent="0.2">
      <c r="A26" s="116" t="s">
        <v>16</v>
      </c>
      <c r="B26" s="118" t="s">
        <v>22</v>
      </c>
      <c r="C26" s="111">
        <v>192740</v>
      </c>
      <c r="D26" s="111">
        <v>12615</v>
      </c>
      <c r="F26" s="116">
        <v>2021</v>
      </c>
      <c r="G26" s="109" t="str">
        <f t="shared" ref="G26:H26" si="15">G14</f>
        <v>Augusti</v>
      </c>
      <c r="H26" s="109" t="str">
        <f t="shared" si="15"/>
        <v>August</v>
      </c>
      <c r="I26" s="115">
        <f t="shared" si="7"/>
        <v>26.280480665403271</v>
      </c>
      <c r="J26" s="115">
        <f t="shared" si="8"/>
        <v>56.677940623825627</v>
      </c>
      <c r="L26" s="109">
        <f t="shared" si="9"/>
        <v>2021</v>
      </c>
      <c r="M26" s="109" t="str">
        <f t="shared" si="10"/>
        <v>Augusti</v>
      </c>
      <c r="N26" s="109" t="str">
        <f t="shared" si="11"/>
        <v>August</v>
      </c>
      <c r="O26" s="115">
        <f t="shared" si="12"/>
        <v>-52.962469995703287</v>
      </c>
      <c r="P26" s="115">
        <f t="shared" si="13"/>
        <v>-12.053326583132939</v>
      </c>
    </row>
    <row r="27" spans="1:16" ht="12.75" x14ac:dyDescent="0.2">
      <c r="A27" s="116" t="s">
        <v>17</v>
      </c>
      <c r="B27" s="118" t="s">
        <v>23</v>
      </c>
      <c r="C27" s="111">
        <v>234099</v>
      </c>
      <c r="D27" s="111">
        <v>12563</v>
      </c>
      <c r="F27" s="116">
        <v>2021</v>
      </c>
      <c r="G27" s="109" t="str">
        <f t="shared" ref="G27:H27" si="16">G15</f>
        <v>September</v>
      </c>
      <c r="H27" s="109" t="str">
        <f t="shared" si="16"/>
        <v>September</v>
      </c>
      <c r="I27" s="115">
        <f t="shared" ref="I27:I30" si="17">100*((C43/C29)-1)</f>
        <v>14.923207039875731</v>
      </c>
      <c r="J27" s="115">
        <f t="shared" ref="J27:J30" si="18">100*((D43/D29)-1)</f>
        <v>56.350921805467259</v>
      </c>
      <c r="L27" s="109">
        <f t="shared" si="9"/>
        <v>2021</v>
      </c>
      <c r="M27" s="109" t="str">
        <f t="shared" si="10"/>
        <v>September</v>
      </c>
      <c r="N27" s="109" t="str">
        <f t="shared" si="11"/>
        <v>September</v>
      </c>
      <c r="O27" s="115">
        <f t="shared" si="12"/>
        <v>-33.978144969183653</v>
      </c>
      <c r="P27" s="115">
        <f t="shared" si="13"/>
        <v>0.71253071253072342</v>
      </c>
    </row>
    <row r="28" spans="1:16" ht="12.75" x14ac:dyDescent="0.2">
      <c r="A28" s="116" t="s">
        <v>18</v>
      </c>
      <c r="B28" s="118" t="s">
        <v>24</v>
      </c>
      <c r="C28" s="111">
        <v>230597</v>
      </c>
      <c r="D28" s="111">
        <v>13305</v>
      </c>
      <c r="F28" s="116">
        <v>2021</v>
      </c>
      <c r="G28" s="109" t="str">
        <f t="shared" ref="G28:H28" si="19">G16</f>
        <v>Oktober</v>
      </c>
      <c r="H28" s="109" t="str">
        <f t="shared" si="19"/>
        <v>October</v>
      </c>
      <c r="I28" s="115">
        <f t="shared" si="17"/>
        <v>-8.8664262071217586</v>
      </c>
      <c r="J28" s="115">
        <f t="shared" si="18"/>
        <v>6.4570030435042058</v>
      </c>
      <c r="L28" s="109">
        <f t="shared" ref="L28:L30" si="20">F28</f>
        <v>2021</v>
      </c>
      <c r="M28" s="109" t="str">
        <f t="shared" ref="M28:M30" si="21">G28</f>
        <v>Oktober</v>
      </c>
      <c r="N28" s="109" t="str">
        <f t="shared" ref="N28:N30" si="22">H28</f>
        <v>October</v>
      </c>
      <c r="O28" s="115">
        <f t="shared" ref="O28:P30" si="23">100*((C44/C16)-1)</f>
        <v>-41.265313228831246</v>
      </c>
      <c r="P28" s="115">
        <f t="shared" si="23"/>
        <v>-27.247145187601962</v>
      </c>
    </row>
    <row r="29" spans="1:16" ht="12.75" x14ac:dyDescent="0.2">
      <c r="A29" s="116" t="s">
        <v>19</v>
      </c>
      <c r="B29" s="118" t="s">
        <v>19</v>
      </c>
      <c r="C29" s="111">
        <v>303869</v>
      </c>
      <c r="D29" s="111">
        <v>15730</v>
      </c>
      <c r="F29" s="116">
        <v>2021</v>
      </c>
      <c r="G29" s="109" t="str">
        <f t="shared" ref="G29:H29" si="24">G17</f>
        <v>November</v>
      </c>
      <c r="H29" s="109" t="str">
        <f t="shared" si="24"/>
        <v>November</v>
      </c>
      <c r="I29" s="115">
        <f t="shared" si="17"/>
        <v>29.554351233932017</v>
      </c>
      <c r="J29" s="115">
        <f t="shared" si="18"/>
        <v>30.776340110905732</v>
      </c>
      <c r="L29" s="109">
        <f t="shared" si="20"/>
        <v>2021</v>
      </c>
      <c r="M29" s="109" t="str">
        <f t="shared" si="21"/>
        <v>November</v>
      </c>
      <c r="N29" s="109" t="str">
        <f t="shared" si="22"/>
        <v>November</v>
      </c>
      <c r="O29" s="115">
        <f t="shared" si="23"/>
        <v>-39.975554942238688</v>
      </c>
      <c r="P29" s="115">
        <f t="shared" si="23"/>
        <v>-19.399462934331513</v>
      </c>
    </row>
    <row r="30" spans="1:16" ht="12.75" x14ac:dyDescent="0.2">
      <c r="A30" s="116" t="s">
        <v>25</v>
      </c>
      <c r="B30" s="118" t="s">
        <v>26</v>
      </c>
      <c r="C30" s="111">
        <v>336855</v>
      </c>
      <c r="D30" s="111">
        <v>16757</v>
      </c>
      <c r="F30" s="116">
        <v>2021</v>
      </c>
      <c r="G30" s="109" t="str">
        <f t="shared" ref="G30:H30" si="25">G18</f>
        <v>December</v>
      </c>
      <c r="H30" s="109" t="str">
        <f t="shared" si="25"/>
        <v>December</v>
      </c>
      <c r="I30" s="115">
        <f t="shared" si="17"/>
        <v>16.13926223978217</v>
      </c>
      <c r="J30" s="115">
        <f t="shared" si="18"/>
        <v>11.83199176904921</v>
      </c>
      <c r="L30" s="109">
        <f t="shared" si="20"/>
        <v>2021</v>
      </c>
      <c r="M30" s="109" t="str">
        <f t="shared" si="21"/>
        <v>December</v>
      </c>
      <c r="N30" s="109" t="str">
        <f t="shared" si="22"/>
        <v>December</v>
      </c>
      <c r="O30" s="115">
        <f t="shared" si="23"/>
        <v>-47.219447891957792</v>
      </c>
      <c r="P30" s="115">
        <f t="shared" si="23"/>
        <v>-12.732596580712197</v>
      </c>
    </row>
    <row r="31" spans="1:16" ht="12.75" x14ac:dyDescent="0.2">
      <c r="A31" s="116" t="s">
        <v>27</v>
      </c>
      <c r="B31" s="118" t="s">
        <v>27</v>
      </c>
      <c r="C31" s="111">
        <v>223270</v>
      </c>
      <c r="D31" s="111">
        <v>15148</v>
      </c>
      <c r="F31" s="254"/>
      <c r="G31" s="179"/>
      <c r="H31" s="179"/>
      <c r="I31" s="179"/>
      <c r="J31" s="179"/>
    </row>
    <row r="32" spans="1:16" ht="12.75" x14ac:dyDescent="0.2">
      <c r="A32" s="118" t="s">
        <v>28</v>
      </c>
      <c r="B32" s="118" t="s">
        <v>28</v>
      </c>
      <c r="C32" s="111">
        <v>247533</v>
      </c>
      <c r="D32" s="111">
        <v>16523</v>
      </c>
      <c r="F32" s="258" t="s">
        <v>255</v>
      </c>
      <c r="G32" s="259"/>
      <c r="H32" s="259"/>
      <c r="I32" s="259"/>
      <c r="J32" s="324" t="s">
        <v>167</v>
      </c>
      <c r="K32" s="324" t="s">
        <v>55</v>
      </c>
    </row>
    <row r="33" spans="1:11" ht="12.75" x14ac:dyDescent="0.2">
      <c r="A33" s="118"/>
      <c r="B33" s="118"/>
      <c r="C33" s="111"/>
      <c r="D33" s="111"/>
      <c r="F33" s="260" t="s">
        <v>203</v>
      </c>
      <c r="G33" s="351" t="s">
        <v>319</v>
      </c>
      <c r="H33" s="49" t="s">
        <v>288</v>
      </c>
      <c r="I33" s="259" t="str">
        <f t="shared" ref="I33:K47" si="26">H7</f>
        <v>January</v>
      </c>
      <c r="J33" s="261">
        <f t="shared" si="26"/>
        <v>8.383086630349057</v>
      </c>
      <c r="K33" s="261">
        <f t="shared" si="26"/>
        <v>-3.2935016678630191</v>
      </c>
    </row>
    <row r="34" spans="1:11" x14ac:dyDescent="0.2">
      <c r="A34" s="121">
        <v>2021</v>
      </c>
      <c r="C34" s="111"/>
      <c r="D34" s="111"/>
      <c r="F34" s="260" t="s">
        <v>203</v>
      </c>
      <c r="G34" s="351" t="s">
        <v>319</v>
      </c>
      <c r="H34" s="49" t="s">
        <v>286</v>
      </c>
      <c r="I34" s="259" t="str">
        <f t="shared" si="26"/>
        <v>February</v>
      </c>
      <c r="J34" s="261">
        <f t="shared" si="26"/>
        <v>9.3265871922249879</v>
      </c>
      <c r="K34" s="261">
        <f t="shared" si="26"/>
        <v>-3.925955169539852</v>
      </c>
    </row>
    <row r="35" spans="1:11" ht="12.75" x14ac:dyDescent="0.2">
      <c r="A35" s="116" t="s">
        <v>39</v>
      </c>
      <c r="B35" s="118" t="s">
        <v>41</v>
      </c>
      <c r="C35" s="111">
        <v>192756</v>
      </c>
      <c r="D35" s="111">
        <v>15461</v>
      </c>
      <c r="E35" s="111"/>
      <c r="F35" s="260" t="s">
        <v>203</v>
      </c>
      <c r="G35" s="351" t="s">
        <v>319</v>
      </c>
      <c r="H35" s="49" t="s">
        <v>289</v>
      </c>
      <c r="I35" s="259" t="str">
        <f t="shared" si="26"/>
        <v>March</v>
      </c>
      <c r="J35" s="261">
        <f t="shared" si="26"/>
        <v>-39.922347207115415</v>
      </c>
      <c r="K35" s="261">
        <f t="shared" si="26"/>
        <v>-24.8983698933387</v>
      </c>
    </row>
    <row r="36" spans="1:11" ht="12.75" x14ac:dyDescent="0.2">
      <c r="A36" s="120" t="s">
        <v>40</v>
      </c>
      <c r="B36" s="118" t="s">
        <v>42</v>
      </c>
      <c r="C36" s="111">
        <v>87156</v>
      </c>
      <c r="D36" s="111">
        <v>16108</v>
      </c>
      <c r="E36" s="111"/>
      <c r="F36" s="260" t="s">
        <v>203</v>
      </c>
      <c r="G36" s="351" t="s">
        <v>319</v>
      </c>
      <c r="H36" s="49" t="s">
        <v>290</v>
      </c>
      <c r="I36" s="259" t="str">
        <f t="shared" si="26"/>
        <v>April</v>
      </c>
      <c r="J36" s="261">
        <f t="shared" si="26"/>
        <v>-93.724342645417991</v>
      </c>
      <c r="K36" s="261">
        <f t="shared" si="26"/>
        <v>-54.948958942303364</v>
      </c>
    </row>
    <row r="37" spans="1:11" ht="12.75" x14ac:dyDescent="0.2">
      <c r="A37" s="116" t="s">
        <v>13</v>
      </c>
      <c r="B37" s="118" t="s">
        <v>20</v>
      </c>
      <c r="C37" s="35">
        <v>83788</v>
      </c>
      <c r="D37" s="35">
        <v>17441</v>
      </c>
      <c r="F37" s="260" t="s">
        <v>203</v>
      </c>
      <c r="G37" s="351" t="s">
        <v>319</v>
      </c>
      <c r="H37" s="49" t="s">
        <v>15</v>
      </c>
      <c r="I37" s="259" t="str">
        <f t="shared" si="26"/>
        <v>May</v>
      </c>
      <c r="J37" s="261">
        <f t="shared" si="26"/>
        <v>-78.220374092771323</v>
      </c>
      <c r="K37" s="261">
        <f t="shared" si="26"/>
        <v>-43.386131940348804</v>
      </c>
    </row>
    <row r="38" spans="1:11" ht="12.75" x14ac:dyDescent="0.2">
      <c r="A38" s="120" t="s">
        <v>14</v>
      </c>
      <c r="B38" s="118" t="s">
        <v>14</v>
      </c>
      <c r="C38" s="35">
        <v>93622</v>
      </c>
      <c r="D38" s="35">
        <v>14951</v>
      </c>
      <c r="F38" s="260" t="s">
        <v>203</v>
      </c>
      <c r="G38" s="351" t="s">
        <v>319</v>
      </c>
      <c r="H38" s="49" t="s">
        <v>291</v>
      </c>
      <c r="I38" s="259" t="str">
        <f t="shared" si="26"/>
        <v>June</v>
      </c>
      <c r="J38" s="261">
        <f t="shared" si="26"/>
        <v>-67.931343725614497</v>
      </c>
      <c r="K38" s="261">
        <f t="shared" si="26"/>
        <v>-45.43449111120723</v>
      </c>
    </row>
    <row r="39" spans="1:11" ht="12.75" x14ac:dyDescent="0.2">
      <c r="A39" s="116" t="s">
        <v>15</v>
      </c>
      <c r="B39" s="118" t="s">
        <v>21</v>
      </c>
      <c r="C39" s="35">
        <v>101387</v>
      </c>
      <c r="D39" s="35">
        <v>14324</v>
      </c>
      <c r="F39" s="260" t="s">
        <v>203</v>
      </c>
      <c r="G39" s="351" t="s">
        <v>319</v>
      </c>
      <c r="H39" s="49" t="s">
        <v>292</v>
      </c>
      <c r="I39" s="259" t="str">
        <f t="shared" si="26"/>
        <v>July</v>
      </c>
      <c r="J39" s="261">
        <f t="shared" si="26"/>
        <v>-67.632846233932156</v>
      </c>
      <c r="K39" s="261">
        <f t="shared" si="26"/>
        <v>-48.720355932895224</v>
      </c>
    </row>
    <row r="40" spans="1:11" ht="12.75" x14ac:dyDescent="0.2">
      <c r="A40" s="120" t="s">
        <v>16</v>
      </c>
      <c r="B40" s="118" t="s">
        <v>22</v>
      </c>
      <c r="C40" s="35">
        <v>121612</v>
      </c>
      <c r="D40" s="35">
        <v>17558</v>
      </c>
      <c r="E40" s="111"/>
      <c r="F40" s="260" t="s">
        <v>203</v>
      </c>
      <c r="G40" s="351" t="s">
        <v>319</v>
      </c>
      <c r="H40" s="49" t="s">
        <v>293</v>
      </c>
      <c r="I40" s="259" t="str">
        <f t="shared" si="26"/>
        <v>August</v>
      </c>
      <c r="J40" s="261">
        <f t="shared" si="26"/>
        <v>-62.751543424253484</v>
      </c>
      <c r="K40" s="261">
        <f t="shared" si="26"/>
        <v>-43.867864827237057</v>
      </c>
    </row>
    <row r="41" spans="1:11" ht="12.75" x14ac:dyDescent="0.2">
      <c r="A41" s="116" t="s">
        <v>17</v>
      </c>
      <c r="B41" s="118" t="s">
        <v>23</v>
      </c>
      <c r="C41" s="35">
        <v>239255</v>
      </c>
      <c r="D41" s="35">
        <v>17277</v>
      </c>
      <c r="F41" s="260" t="s">
        <v>203</v>
      </c>
      <c r="G41" s="351" t="s">
        <v>319</v>
      </c>
      <c r="H41" s="49" t="s">
        <v>294</v>
      </c>
      <c r="I41" s="259" t="str">
        <f t="shared" si="26"/>
        <v>September</v>
      </c>
      <c r="J41" s="261">
        <f t="shared" si="26"/>
        <v>-42.551329073240815</v>
      </c>
      <c r="K41" s="261">
        <f t="shared" si="26"/>
        <v>-35.585585585585591</v>
      </c>
    </row>
    <row r="42" spans="1:11" ht="12.75" x14ac:dyDescent="0.2">
      <c r="A42" s="120" t="s">
        <v>18</v>
      </c>
      <c r="B42" s="118" t="s">
        <v>24</v>
      </c>
      <c r="C42" s="35">
        <v>291199</v>
      </c>
      <c r="D42" s="35">
        <v>20846</v>
      </c>
      <c r="F42" s="260" t="s">
        <v>203</v>
      </c>
      <c r="G42" s="351" t="s">
        <v>319</v>
      </c>
      <c r="H42" s="49" t="s">
        <v>295</v>
      </c>
      <c r="I42" s="259" t="str">
        <f t="shared" si="26"/>
        <v>October</v>
      </c>
      <c r="J42" s="261">
        <f t="shared" si="26"/>
        <v>-35.550989249410236</v>
      </c>
      <c r="K42" s="261">
        <f t="shared" si="26"/>
        <v>-31.659869494290373</v>
      </c>
    </row>
    <row r="43" spans="1:11" ht="12.75" x14ac:dyDescent="0.2">
      <c r="A43" s="116" t="s">
        <v>19</v>
      </c>
      <c r="B43" s="118" t="s">
        <v>19</v>
      </c>
      <c r="C43" s="35">
        <v>349216</v>
      </c>
      <c r="D43" s="35">
        <v>24594</v>
      </c>
      <c r="F43" s="260" t="s">
        <v>203</v>
      </c>
      <c r="G43" s="351" t="s">
        <v>319</v>
      </c>
      <c r="H43" s="49" t="s">
        <v>61</v>
      </c>
      <c r="I43" s="259" t="str">
        <f t="shared" si="26"/>
        <v>November</v>
      </c>
      <c r="J43" s="261">
        <f t="shared" si="26"/>
        <v>-53.668522526598004</v>
      </c>
      <c r="K43" s="261">
        <f t="shared" si="26"/>
        <v>-38.367645862153147</v>
      </c>
    </row>
    <row r="44" spans="1:11" ht="12.75" x14ac:dyDescent="0.2">
      <c r="A44" s="120" t="s">
        <v>25</v>
      </c>
      <c r="B44" s="118" t="s">
        <v>26</v>
      </c>
      <c r="C44" s="35">
        <v>306988</v>
      </c>
      <c r="D44" s="35">
        <v>17839</v>
      </c>
      <c r="F44" s="260" t="s">
        <v>203</v>
      </c>
      <c r="G44" s="351" t="s">
        <v>319</v>
      </c>
      <c r="H44" s="49" t="s">
        <v>296</v>
      </c>
      <c r="I44" s="259" t="str">
        <f t="shared" si="26"/>
        <v>December</v>
      </c>
      <c r="J44" s="261">
        <f t="shared" si="26"/>
        <v>-54.554083528556419</v>
      </c>
      <c r="K44" s="261">
        <f t="shared" si="26"/>
        <v>-21.965618211013506</v>
      </c>
    </row>
    <row r="45" spans="1:11" ht="12.75" x14ac:dyDescent="0.2">
      <c r="A45" s="116" t="s">
        <v>27</v>
      </c>
      <c r="B45" s="118" t="s">
        <v>27</v>
      </c>
      <c r="C45" s="35">
        <v>289256</v>
      </c>
      <c r="D45" s="35">
        <v>19810</v>
      </c>
      <c r="F45" s="262" t="s">
        <v>204</v>
      </c>
      <c r="G45" s="351" t="s">
        <v>320</v>
      </c>
      <c r="H45" s="49" t="s">
        <v>288</v>
      </c>
      <c r="I45" s="259" t="str">
        <f t="shared" si="26"/>
        <v>January</v>
      </c>
      <c r="J45" s="261">
        <f t="shared" si="26"/>
        <v>-59.22363369049004</v>
      </c>
      <c r="K45" s="261">
        <f t="shared" si="26"/>
        <v>-32.493559795659955</v>
      </c>
    </row>
    <row r="46" spans="1:11" ht="12.75" x14ac:dyDescent="0.2">
      <c r="A46" s="120" t="s">
        <v>28</v>
      </c>
      <c r="B46" s="118" t="s">
        <v>28</v>
      </c>
      <c r="C46" s="35">
        <v>287483</v>
      </c>
      <c r="D46" s="35">
        <v>18478</v>
      </c>
      <c r="F46" s="262" t="s">
        <v>204</v>
      </c>
      <c r="G46" s="351" t="s">
        <v>320</v>
      </c>
      <c r="H46" s="49" t="s">
        <v>286</v>
      </c>
      <c r="I46" s="259" t="str">
        <f t="shared" si="26"/>
        <v>February</v>
      </c>
      <c r="J46" s="261">
        <f t="shared" si="26"/>
        <v>-81.221802324328749</v>
      </c>
      <c r="K46" s="261">
        <f t="shared" si="26"/>
        <v>-26.454205095425078</v>
      </c>
    </row>
    <row r="47" spans="1:11" ht="12.75" x14ac:dyDescent="0.2">
      <c r="B47" s="118"/>
      <c r="C47" s="111"/>
      <c r="D47" s="111"/>
      <c r="F47" s="262" t="s">
        <v>204</v>
      </c>
      <c r="G47" s="351" t="s">
        <v>320</v>
      </c>
      <c r="H47" s="49" t="s">
        <v>289</v>
      </c>
      <c r="I47" s="259" t="str">
        <f t="shared" si="26"/>
        <v>March</v>
      </c>
      <c r="J47" s="261">
        <f>I21</f>
        <v>-72.568547529015049</v>
      </c>
      <c r="K47" s="261">
        <f>P21</f>
        <v>-29.800764741396655</v>
      </c>
    </row>
    <row r="48" spans="1:11" x14ac:dyDescent="0.2">
      <c r="C48" s="112"/>
      <c r="D48" s="112"/>
      <c r="F48" s="263" t="s">
        <v>246</v>
      </c>
      <c r="G48" s="351" t="s">
        <v>320</v>
      </c>
      <c r="H48" s="49" t="s">
        <v>290</v>
      </c>
      <c r="I48" s="259" t="str">
        <f t="shared" ref="I48:I56" si="27">H22</f>
        <v>April</v>
      </c>
      <c r="J48" s="261">
        <f>O22</f>
        <v>-82.082291090522503</v>
      </c>
      <c r="K48" s="261">
        <f>P22</f>
        <v>-32.765211134595496</v>
      </c>
    </row>
    <row r="49" spans="1:11" x14ac:dyDescent="0.2">
      <c r="A49" s="119" t="s">
        <v>275</v>
      </c>
      <c r="C49" s="114"/>
      <c r="D49" s="114"/>
      <c r="F49" s="263" t="s">
        <v>246</v>
      </c>
      <c r="G49" s="351" t="s">
        <v>320</v>
      </c>
      <c r="H49" s="49" t="s">
        <v>15</v>
      </c>
      <c r="I49" s="259" t="str">
        <f t="shared" si="27"/>
        <v>May</v>
      </c>
      <c r="J49" s="261">
        <f>O23</f>
        <v>-80.553658835985331</v>
      </c>
      <c r="K49" s="261">
        <f>P23</f>
        <v>-39.657932429016761</v>
      </c>
    </row>
    <row r="50" spans="1:11" x14ac:dyDescent="0.2">
      <c r="A50" s="157" t="s">
        <v>276</v>
      </c>
      <c r="C50" s="110"/>
      <c r="D50" s="110"/>
      <c r="F50" s="263" t="s">
        <v>246</v>
      </c>
      <c r="G50" s="351" t="s">
        <v>320</v>
      </c>
      <c r="H50" s="49" t="s">
        <v>291</v>
      </c>
      <c r="I50" s="259" t="str">
        <f t="shared" si="27"/>
        <v>June</v>
      </c>
      <c r="J50" s="261">
        <f t="shared" ref="J50:K50" si="28">O24</f>
        <v>-79.765832588769484</v>
      </c>
      <c r="K50" s="261">
        <f t="shared" si="28"/>
        <v>-24.053808555733379</v>
      </c>
    </row>
    <row r="51" spans="1:11" x14ac:dyDescent="0.2">
      <c r="A51" s="154" t="s">
        <v>274</v>
      </c>
      <c r="F51" s="263" t="s">
        <v>246</v>
      </c>
      <c r="G51" s="351" t="s">
        <v>320</v>
      </c>
      <c r="H51" s="49" t="s">
        <v>292</v>
      </c>
      <c r="I51" s="259" t="str">
        <f t="shared" si="27"/>
        <v>July</v>
      </c>
      <c r="J51" s="261">
        <f t="shared" ref="J51:K51" si="29">O25</f>
        <v>-66.9199638857895</v>
      </c>
      <c r="K51" s="261">
        <f t="shared" si="29"/>
        <v>-29.478754234866734</v>
      </c>
    </row>
    <row r="52" spans="1:11" x14ac:dyDescent="0.2">
      <c r="F52" s="263" t="s">
        <v>246</v>
      </c>
      <c r="G52" s="351" t="s">
        <v>320</v>
      </c>
      <c r="H52" s="49" t="s">
        <v>293</v>
      </c>
      <c r="I52" s="259" t="str">
        <f t="shared" si="27"/>
        <v>August</v>
      </c>
      <c r="J52" s="261">
        <f t="shared" ref="J52:K52" si="30">O26</f>
        <v>-52.962469995703287</v>
      </c>
      <c r="K52" s="261">
        <f t="shared" si="30"/>
        <v>-12.053326583132939</v>
      </c>
    </row>
    <row r="53" spans="1:11" x14ac:dyDescent="0.2">
      <c r="F53" s="263" t="s">
        <v>246</v>
      </c>
      <c r="G53" s="351" t="s">
        <v>320</v>
      </c>
      <c r="H53" s="49" t="s">
        <v>294</v>
      </c>
      <c r="I53" s="259" t="str">
        <f t="shared" si="27"/>
        <v>September</v>
      </c>
      <c r="J53" s="261">
        <f t="shared" ref="J53:K53" si="31">O27</f>
        <v>-33.978144969183653</v>
      </c>
      <c r="K53" s="261">
        <f t="shared" si="31"/>
        <v>0.71253071253072342</v>
      </c>
    </row>
    <row r="54" spans="1:11" x14ac:dyDescent="0.2">
      <c r="B54" s="178"/>
      <c r="C54" s="179"/>
      <c r="D54" s="179"/>
      <c r="F54" s="263" t="s">
        <v>246</v>
      </c>
      <c r="G54" s="351" t="s">
        <v>320</v>
      </c>
      <c r="H54" s="49" t="s">
        <v>295</v>
      </c>
      <c r="I54" s="259" t="str">
        <f t="shared" si="27"/>
        <v>October</v>
      </c>
      <c r="J54" s="261">
        <f t="shared" ref="J54:K56" si="32">O28</f>
        <v>-41.265313228831246</v>
      </c>
      <c r="K54" s="261">
        <f t="shared" si="32"/>
        <v>-27.247145187601962</v>
      </c>
    </row>
    <row r="55" spans="1:11" x14ac:dyDescent="0.2">
      <c r="B55" s="178"/>
      <c r="C55" s="395"/>
      <c r="D55" s="395"/>
      <c r="F55" s="263" t="s">
        <v>246</v>
      </c>
      <c r="G55" s="351" t="s">
        <v>320</v>
      </c>
      <c r="H55" s="49" t="s">
        <v>61</v>
      </c>
      <c r="I55" s="259" t="str">
        <f t="shared" si="27"/>
        <v>November</v>
      </c>
      <c r="J55" s="261">
        <f t="shared" si="32"/>
        <v>-39.975554942238688</v>
      </c>
      <c r="K55" s="261">
        <f t="shared" si="32"/>
        <v>-19.399462934331513</v>
      </c>
    </row>
    <row r="56" spans="1:11" x14ac:dyDescent="0.2">
      <c r="B56" s="178"/>
      <c r="C56" s="395"/>
      <c r="D56" s="395"/>
      <c r="F56" s="263" t="s">
        <v>246</v>
      </c>
      <c r="G56" s="351" t="s">
        <v>320</v>
      </c>
      <c r="H56" s="49" t="s">
        <v>296</v>
      </c>
      <c r="I56" s="259" t="str">
        <f t="shared" si="27"/>
        <v>December</v>
      </c>
      <c r="J56" s="261">
        <f t="shared" si="32"/>
        <v>-47.219447891957792</v>
      </c>
      <c r="K56" s="261">
        <f t="shared" si="32"/>
        <v>-12.732596580712197</v>
      </c>
    </row>
    <row r="57" spans="1:11" x14ac:dyDescent="0.2">
      <c r="B57" s="178"/>
      <c r="C57" s="395"/>
      <c r="D57" s="395"/>
      <c r="G57" s="179"/>
      <c r="H57" s="179"/>
      <c r="I57" s="311"/>
      <c r="J57" s="311"/>
    </row>
    <row r="58" spans="1:11" x14ac:dyDescent="0.2">
      <c r="B58" s="178"/>
      <c r="C58" s="396"/>
      <c r="D58" s="396"/>
    </row>
    <row r="59" spans="1:11" x14ac:dyDescent="0.2">
      <c r="B59" s="178"/>
      <c r="C59" s="396"/>
      <c r="D59" s="396"/>
    </row>
  </sheetData>
  <phoneticPr fontId="1" type="noConversion"/>
  <hyperlinks>
    <hyperlink ref="A51" r:id="rId1" xr:uid="{AA2E74C7-F3E2-4147-9455-89F0A7840560}"/>
  </hyperlinks>
  <pageMargins left="0.7" right="0.7" top="0.75" bottom="0.75" header="0.3" footer="0.3"/>
  <pageSetup scale="8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74A0-327A-427B-B73F-14175B9197E5}">
  <sheetPr codeName="Blad14">
    <tabColor rgb="FFFFFF00"/>
  </sheetPr>
  <dimension ref="A1:AA40"/>
  <sheetViews>
    <sheetView zoomScaleNormal="100" zoomScaleSheetLayoutView="98" workbookViewId="0"/>
  </sheetViews>
  <sheetFormatPr defaultRowHeight="14.25" x14ac:dyDescent="0.2"/>
  <cols>
    <col min="1" max="1" width="42" customWidth="1"/>
    <col min="2" max="2" width="35.375" customWidth="1"/>
    <col min="3" max="3" width="15" style="52" customWidth="1"/>
    <col min="4" max="4" width="19.125" style="52" customWidth="1"/>
    <col min="5" max="5" width="18.875" style="52" customWidth="1"/>
    <col min="6" max="6" width="19.625" style="52" customWidth="1"/>
    <col min="7" max="9" width="9.5" style="52" customWidth="1"/>
    <col min="10" max="14" width="10.125" style="52" customWidth="1"/>
  </cols>
  <sheetData>
    <row r="1" spans="1:27" s="81" customFormat="1" x14ac:dyDescent="0.2">
      <c r="A1" s="137" t="s">
        <v>257</v>
      </c>
      <c r="B1" s="2"/>
      <c r="C1" s="88"/>
      <c r="D1" s="88"/>
      <c r="E1" s="88"/>
      <c r="F1" s="88"/>
      <c r="G1" s="88"/>
      <c r="H1" s="88"/>
      <c r="I1" s="88"/>
      <c r="J1" s="88"/>
      <c r="K1" s="88"/>
      <c r="L1" s="88"/>
      <c r="M1" s="88"/>
      <c r="N1" s="88"/>
    </row>
    <row r="2" spans="1:27" s="81" customFormat="1" x14ac:dyDescent="0.2">
      <c r="A2" s="166" t="s">
        <v>258</v>
      </c>
      <c r="B2" s="2"/>
      <c r="C2" s="88"/>
      <c r="D2" s="88"/>
      <c r="E2" s="88"/>
      <c r="F2" s="88"/>
      <c r="G2" s="88"/>
      <c r="H2" s="88"/>
      <c r="I2" s="88"/>
      <c r="J2" s="88"/>
      <c r="K2" s="88"/>
      <c r="L2" s="88"/>
      <c r="M2" s="88"/>
      <c r="N2" s="88"/>
    </row>
    <row r="3" spans="1:27" s="81" customFormat="1" x14ac:dyDescent="0.2">
      <c r="A3" s="166"/>
      <c r="B3" s="2"/>
      <c r="C3" s="88"/>
      <c r="D3" s="88"/>
      <c r="E3" s="88"/>
      <c r="F3" s="88"/>
      <c r="G3" s="88"/>
      <c r="H3" s="88"/>
      <c r="I3" s="88"/>
      <c r="J3" s="88"/>
      <c r="K3" s="88"/>
      <c r="L3" s="88"/>
      <c r="M3" s="88"/>
      <c r="N3" s="88"/>
    </row>
    <row r="4" spans="1:27" s="81" customFormat="1" ht="15" x14ac:dyDescent="0.25">
      <c r="A4" s="3"/>
      <c r="B4" s="2"/>
      <c r="C4" s="152" t="s">
        <v>334</v>
      </c>
      <c r="D4" s="370" t="s">
        <v>319</v>
      </c>
      <c r="E4" s="370" t="s">
        <v>319</v>
      </c>
      <c r="F4" s="370" t="s">
        <v>319</v>
      </c>
      <c r="G4" s="370" t="s">
        <v>319</v>
      </c>
      <c r="H4" s="370" t="s">
        <v>319</v>
      </c>
      <c r="I4" s="370" t="s">
        <v>319</v>
      </c>
      <c r="J4" s="370" t="s">
        <v>319</v>
      </c>
      <c r="K4" s="370" t="s">
        <v>319</v>
      </c>
      <c r="L4" s="370" t="s">
        <v>319</v>
      </c>
      <c r="M4" s="370" t="s">
        <v>319</v>
      </c>
      <c r="N4" s="370" t="s">
        <v>319</v>
      </c>
      <c r="O4" s="345" t="s">
        <v>320</v>
      </c>
      <c r="P4" s="345" t="s">
        <v>320</v>
      </c>
      <c r="Q4" s="345" t="s">
        <v>320</v>
      </c>
      <c r="R4" s="345" t="s">
        <v>320</v>
      </c>
      <c r="S4" s="345" t="s">
        <v>320</v>
      </c>
      <c r="T4" s="345" t="s">
        <v>320</v>
      </c>
      <c r="U4" s="345" t="s">
        <v>320</v>
      </c>
      <c r="V4" s="345" t="s">
        <v>320</v>
      </c>
      <c r="W4" s="345" t="s">
        <v>320</v>
      </c>
      <c r="X4" s="345" t="s">
        <v>320</v>
      </c>
      <c r="Y4" s="345" t="s">
        <v>320</v>
      </c>
      <c r="Z4" s="345" t="s">
        <v>320</v>
      </c>
      <c r="AA4" s="345" t="s">
        <v>320</v>
      </c>
    </row>
    <row r="5" spans="1:27" s="81" customFormat="1" ht="15" x14ac:dyDescent="0.25">
      <c r="A5" s="3"/>
      <c r="B5" s="2"/>
      <c r="C5" s="152" t="s">
        <v>335</v>
      </c>
      <c r="D5" s="39" t="s">
        <v>288</v>
      </c>
      <c r="E5" s="39" t="s">
        <v>286</v>
      </c>
      <c r="F5" s="39" t="s">
        <v>289</v>
      </c>
      <c r="G5" s="39" t="s">
        <v>290</v>
      </c>
      <c r="H5" s="39" t="s">
        <v>15</v>
      </c>
      <c r="I5" s="39" t="s">
        <v>291</v>
      </c>
      <c r="J5" s="39" t="s">
        <v>292</v>
      </c>
      <c r="K5" s="39" t="s">
        <v>293</v>
      </c>
      <c r="L5" s="39" t="s">
        <v>294</v>
      </c>
      <c r="M5" s="39" t="s">
        <v>295</v>
      </c>
      <c r="N5" s="39" t="s">
        <v>61</v>
      </c>
      <c r="O5" s="39" t="s">
        <v>296</v>
      </c>
      <c r="P5" s="39" t="s">
        <v>288</v>
      </c>
      <c r="Q5" s="39" t="s">
        <v>286</v>
      </c>
      <c r="R5" s="39" t="s">
        <v>289</v>
      </c>
      <c r="S5" s="39" t="s">
        <v>290</v>
      </c>
      <c r="T5" s="39" t="s">
        <v>15</v>
      </c>
      <c r="U5" s="39" t="s">
        <v>291</v>
      </c>
      <c r="V5" s="39" t="s">
        <v>292</v>
      </c>
      <c r="W5" s="39" t="s">
        <v>293</v>
      </c>
      <c r="X5" s="39" t="s">
        <v>294</v>
      </c>
      <c r="Y5" s="39" t="s">
        <v>295</v>
      </c>
      <c r="Z5" s="39" t="s">
        <v>61</v>
      </c>
      <c r="AA5" s="39" t="s">
        <v>296</v>
      </c>
    </row>
    <row r="6" spans="1:27" s="81" customFormat="1" ht="12.75" x14ac:dyDescent="0.2">
      <c r="A6" s="84"/>
      <c r="B6" s="152"/>
      <c r="D6" s="37" t="s">
        <v>41</v>
      </c>
      <c r="E6" s="37" t="s">
        <v>42</v>
      </c>
      <c r="F6" s="37" t="s">
        <v>20</v>
      </c>
      <c r="G6" s="37" t="s">
        <v>14</v>
      </c>
      <c r="H6" s="37" t="s">
        <v>21</v>
      </c>
      <c r="I6" s="37" t="s">
        <v>22</v>
      </c>
      <c r="J6" s="37" t="s">
        <v>23</v>
      </c>
      <c r="K6" s="37" t="s">
        <v>24</v>
      </c>
      <c r="L6" s="37" t="s">
        <v>19</v>
      </c>
      <c r="M6" s="37" t="s">
        <v>26</v>
      </c>
      <c r="N6" s="37" t="s">
        <v>27</v>
      </c>
      <c r="O6" s="37" t="s">
        <v>28</v>
      </c>
      <c r="P6" s="37" t="s">
        <v>41</v>
      </c>
      <c r="Q6" s="37" t="s">
        <v>42</v>
      </c>
      <c r="R6" s="37" t="s">
        <v>20</v>
      </c>
      <c r="S6" s="37" t="s">
        <v>14</v>
      </c>
      <c r="T6" s="37" t="s">
        <v>21</v>
      </c>
      <c r="U6" s="37" t="s">
        <v>22</v>
      </c>
      <c r="V6" s="37" t="s">
        <v>23</v>
      </c>
      <c r="W6" s="37" t="s">
        <v>24</v>
      </c>
      <c r="X6" s="37" t="s">
        <v>19</v>
      </c>
      <c r="Y6" s="37" t="s">
        <v>26</v>
      </c>
      <c r="Z6" s="37" t="s">
        <v>27</v>
      </c>
      <c r="AA6" s="37" t="s">
        <v>28</v>
      </c>
    </row>
    <row r="7" spans="1:27" s="81" customFormat="1" ht="12.75" x14ac:dyDescent="0.2">
      <c r="A7" s="81" t="s">
        <v>91</v>
      </c>
      <c r="B7" s="99" t="s">
        <v>90</v>
      </c>
      <c r="C7" s="43">
        <v>107238</v>
      </c>
      <c r="D7" s="242">
        <v>-0.82730093071354815</v>
      </c>
      <c r="E7" s="242">
        <v>-1.1055276381909507</v>
      </c>
      <c r="F7" s="242">
        <v>-7.4930619796484743</v>
      </c>
      <c r="G7" s="242">
        <v>-12.534818941504177</v>
      </c>
      <c r="H7" s="242">
        <v>-15.625</v>
      </c>
      <c r="I7" s="242">
        <v>-13.899253731343286</v>
      </c>
      <c r="J7" s="242">
        <v>-15.086206896551724</v>
      </c>
      <c r="K7" s="242">
        <v>-10.304219823356231</v>
      </c>
      <c r="L7" s="242">
        <v>-9.4063926940639249</v>
      </c>
      <c r="M7" s="242">
        <v>-9.9044309296264075</v>
      </c>
      <c r="N7" s="242">
        <v>-11.599297012302291</v>
      </c>
      <c r="O7" s="242">
        <v>-8.2483781278962063</v>
      </c>
      <c r="P7" s="242">
        <v>-9.697601668404598</v>
      </c>
      <c r="Q7" s="242">
        <v>-9.7560975609756184</v>
      </c>
      <c r="R7" s="242">
        <v>-7.4005550416281203</v>
      </c>
      <c r="S7" s="209">
        <v>-9.1922005571030692</v>
      </c>
      <c r="T7" s="209">
        <v>-5.7904411764705843</v>
      </c>
      <c r="U7" s="209">
        <v>-1.2126865671641784</v>
      </c>
      <c r="V7" s="209">
        <v>-4.4181034482758559</v>
      </c>
      <c r="W7" s="209">
        <v>-6.2806673209028556</v>
      </c>
      <c r="X7" s="209">
        <v>-2.4657534246575352</v>
      </c>
      <c r="Y7" s="43" t="s">
        <v>285</v>
      </c>
      <c r="Z7" s="43" t="s">
        <v>285</v>
      </c>
      <c r="AA7" s="43" t="s">
        <v>285</v>
      </c>
    </row>
    <row r="8" spans="1:27" s="81" customFormat="1" ht="12.75" x14ac:dyDescent="0.2">
      <c r="A8" s="81" t="s">
        <v>43</v>
      </c>
      <c r="B8" s="99" t="s">
        <v>44</v>
      </c>
      <c r="C8" s="43">
        <v>9047</v>
      </c>
      <c r="D8" s="242">
        <v>-18.458197611292071</v>
      </c>
      <c r="E8" s="242">
        <v>-19.108910891089103</v>
      </c>
      <c r="F8" s="242">
        <v>-24.743150684931503</v>
      </c>
      <c r="G8" s="242">
        <v>-21.821821821821828</v>
      </c>
      <c r="H8" s="242">
        <v>-26.775431861804222</v>
      </c>
      <c r="I8" s="242">
        <v>-34.583714547118028</v>
      </c>
      <c r="J8" s="242">
        <v>-29.3322734499205</v>
      </c>
      <c r="K8" s="242">
        <v>-30.811303555150403</v>
      </c>
      <c r="L8" s="242">
        <v>-25.618199802176058</v>
      </c>
      <c r="M8" s="242">
        <v>-28.1563126252505</v>
      </c>
      <c r="N8" s="242">
        <v>-24.137931034482762</v>
      </c>
      <c r="O8" s="242">
        <v>-18.491735537190081</v>
      </c>
      <c r="P8" s="242">
        <v>-13.848202396804254</v>
      </c>
      <c r="Q8" s="242">
        <v>-15.177478580171366</v>
      </c>
      <c r="R8" s="242">
        <v>-30.222602739726025</v>
      </c>
      <c r="S8" s="209">
        <v>-31.831831831831835</v>
      </c>
      <c r="T8" s="209">
        <v>-36.468330134357011</v>
      </c>
      <c r="U8" s="209">
        <v>-27.081427264409875</v>
      </c>
      <c r="V8" s="209">
        <v>-37.837837837837832</v>
      </c>
      <c r="W8" s="209">
        <v>-31.540565177757529</v>
      </c>
      <c r="X8" s="209">
        <v>-31.454005934718097</v>
      </c>
      <c r="Y8" s="43" t="s">
        <v>285</v>
      </c>
      <c r="Z8" s="43" t="s">
        <v>285</v>
      </c>
      <c r="AA8" s="43" t="s">
        <v>285</v>
      </c>
    </row>
    <row r="9" spans="1:27" s="81" customFormat="1" ht="12.75" x14ac:dyDescent="0.2">
      <c r="A9" s="81" t="s">
        <v>45</v>
      </c>
      <c r="B9" s="99" t="s">
        <v>46</v>
      </c>
      <c r="C9" s="43">
        <v>5444</v>
      </c>
      <c r="D9" s="242">
        <v>-0.11061946902656272</v>
      </c>
      <c r="E9" s="242">
        <v>1.6184971098265999</v>
      </c>
      <c r="F9" s="242">
        <v>-52.682926829268297</v>
      </c>
      <c r="G9" s="242">
        <v>-89.523809523809533</v>
      </c>
      <c r="H9" s="242">
        <v>-90.253807106598984</v>
      </c>
      <c r="I9" s="242">
        <v>-88.069216757741358</v>
      </c>
      <c r="J9" s="242">
        <v>-75.743048897411313</v>
      </c>
      <c r="K9" s="242">
        <v>-76.893939393939391</v>
      </c>
      <c r="L9" s="242">
        <v>-79.796107506950875</v>
      </c>
      <c r="M9" s="242">
        <v>-74.855491329479776</v>
      </c>
      <c r="N9" s="242">
        <v>-79.78142076502732</v>
      </c>
      <c r="O9" s="242">
        <v>-69.294117647058812</v>
      </c>
      <c r="P9" s="242">
        <v>-83.167220376522693</v>
      </c>
      <c r="Q9" s="242">
        <v>-82.025028441410697</v>
      </c>
      <c r="R9" s="242">
        <v>-81.658536585365866</v>
      </c>
      <c r="S9" s="209">
        <v>-79.047619047619051</v>
      </c>
      <c r="T9" s="209">
        <v>-79.390862944162436</v>
      </c>
      <c r="U9" s="209">
        <v>-71.766848816029153</v>
      </c>
      <c r="V9" s="209">
        <v>-60.882070949185049</v>
      </c>
      <c r="W9" s="209">
        <v>-60.984848484848484</v>
      </c>
      <c r="X9" s="209">
        <v>-56.441149212233555</v>
      </c>
      <c r="Y9" s="43" t="s">
        <v>285</v>
      </c>
      <c r="Z9" s="43" t="s">
        <v>285</v>
      </c>
      <c r="AA9" s="43" t="s">
        <v>285</v>
      </c>
    </row>
    <row r="10" spans="1:27" s="81" customFormat="1" ht="12.75" x14ac:dyDescent="0.2">
      <c r="A10" s="81" t="s">
        <v>47</v>
      </c>
      <c r="B10" s="99" t="s">
        <v>48</v>
      </c>
      <c r="C10" s="43" t="s">
        <v>285</v>
      </c>
      <c r="D10" s="242">
        <v>-5.1307847082495028</v>
      </c>
      <c r="E10" s="242">
        <v>-4.1709053916581862</v>
      </c>
      <c r="F10" s="242">
        <v>-13.111726685133895</v>
      </c>
      <c r="G10" s="242">
        <v>-30.291627469426153</v>
      </c>
      <c r="H10" s="242">
        <v>-30.219780219780223</v>
      </c>
      <c r="I10" s="242">
        <v>-25.234521575984981</v>
      </c>
      <c r="J10" s="242">
        <v>-25.734549138804464</v>
      </c>
      <c r="K10" s="242">
        <v>-21.946564885496191</v>
      </c>
      <c r="L10" s="242">
        <v>-20.05676442762536</v>
      </c>
      <c r="M10" s="242">
        <v>-17.717996289424853</v>
      </c>
      <c r="N10" s="242">
        <v>-16.812439261418866</v>
      </c>
      <c r="O10" s="242">
        <v>-15.453639082751746</v>
      </c>
      <c r="P10" s="242">
        <v>-21.314952279957577</v>
      </c>
      <c r="Q10" s="242">
        <v>-18.683651804670919</v>
      </c>
      <c r="R10" s="242">
        <v>-17.082179132040633</v>
      </c>
      <c r="S10" s="209">
        <v>-23.612417685794917</v>
      </c>
      <c r="T10" s="209">
        <v>-20.146520146520142</v>
      </c>
      <c r="U10" s="209">
        <v>-16.697936210131324</v>
      </c>
      <c r="V10" s="209">
        <v>-19.554204660587637</v>
      </c>
      <c r="W10" s="209">
        <v>-19.274809160305352</v>
      </c>
      <c r="X10" s="209">
        <v>-11.069063386944189</v>
      </c>
      <c r="Y10" s="43" t="s">
        <v>285</v>
      </c>
      <c r="Z10" s="43" t="s">
        <v>285</v>
      </c>
      <c r="AA10" s="43" t="s">
        <v>285</v>
      </c>
    </row>
    <row r="11" spans="1:27" s="81" customFormat="1" ht="12.75" x14ac:dyDescent="0.2">
      <c r="A11" s="81" t="s">
        <v>49</v>
      </c>
      <c r="B11" s="99" t="s">
        <v>50</v>
      </c>
      <c r="C11" s="43" t="s">
        <v>285</v>
      </c>
      <c r="D11" s="242">
        <v>-2.753303964757714</v>
      </c>
      <c r="E11" s="242">
        <v>-2.4539877300613466</v>
      </c>
      <c r="F11" s="242">
        <v>2.3836549375709559</v>
      </c>
      <c r="G11" s="242">
        <v>-2.0247469066366874</v>
      </c>
      <c r="H11" s="242">
        <v>0</v>
      </c>
      <c r="I11" s="242">
        <v>4.0137614678898981</v>
      </c>
      <c r="J11" s="242">
        <v>8.62308762169679</v>
      </c>
      <c r="K11" s="242">
        <v>3.9260969976905313</v>
      </c>
      <c r="L11" s="242">
        <v>6.8539325842696508</v>
      </c>
      <c r="M11" s="242">
        <v>8.7912087912087813</v>
      </c>
      <c r="N11" s="242">
        <v>0.42060988433227919</v>
      </c>
      <c r="O11" s="242">
        <v>12.427745664739899</v>
      </c>
      <c r="P11" s="242">
        <v>9.0600226500566308</v>
      </c>
      <c r="Q11" s="242">
        <v>12.201257861635217</v>
      </c>
      <c r="R11" s="242">
        <v>15.777525539160052</v>
      </c>
      <c r="S11" s="209">
        <v>22.834645669291341</v>
      </c>
      <c r="T11" s="209">
        <v>18.78515185601799</v>
      </c>
      <c r="U11" s="209">
        <v>24.770642201834846</v>
      </c>
      <c r="V11" s="209">
        <v>28.789986091794152</v>
      </c>
      <c r="W11" s="209">
        <v>23.210161662817576</v>
      </c>
      <c r="X11" s="209">
        <v>23.033707865168541</v>
      </c>
      <c r="Y11" s="43" t="s">
        <v>285</v>
      </c>
      <c r="Z11" s="43" t="s">
        <v>285</v>
      </c>
      <c r="AA11" s="43" t="s">
        <v>285</v>
      </c>
    </row>
    <row r="12" spans="1:27" s="81" customFormat="1" ht="12.75" x14ac:dyDescent="0.2">
      <c r="A12" s="248" t="s">
        <v>180</v>
      </c>
      <c r="B12" s="22" t="s">
        <v>51</v>
      </c>
      <c r="C12" s="289">
        <v>183211</v>
      </c>
      <c r="D12" s="249">
        <v>-2.9106029106029108</v>
      </c>
      <c r="E12" s="249">
        <v>-2.789256198347112</v>
      </c>
      <c r="F12" s="249">
        <v>-10.818438381937911</v>
      </c>
      <c r="G12" s="249">
        <v>-19.271332694151479</v>
      </c>
      <c r="H12" s="249">
        <v>-21.489161168708758</v>
      </c>
      <c r="I12" s="249">
        <v>-19.48669201520913</v>
      </c>
      <c r="J12" s="249">
        <v>-19.574468085106389</v>
      </c>
      <c r="K12" s="249">
        <v>-16.059113300492612</v>
      </c>
      <c r="L12" s="249">
        <v>-14.177693761814748</v>
      </c>
      <c r="M12" s="249">
        <v>-13.436928702010976</v>
      </c>
      <c r="N12" s="249">
        <v>-14.579439252336446</v>
      </c>
      <c r="O12" s="249">
        <v>-10.288461538461547</v>
      </c>
      <c r="P12" s="249">
        <v>-15.310492505353334</v>
      </c>
      <c r="Q12" s="249">
        <v>-14.240170031880972</v>
      </c>
      <c r="R12" s="249">
        <v>-13.26434619002822</v>
      </c>
      <c r="S12" s="249">
        <v>-14.669223394055608</v>
      </c>
      <c r="T12" s="249">
        <v>-12.818096135721014</v>
      </c>
      <c r="U12" s="249">
        <v>-7.7946768060836558</v>
      </c>
      <c r="V12" s="249">
        <v>-9.7872340425531945</v>
      </c>
      <c r="W12" s="249">
        <v>-10.443349753694575</v>
      </c>
      <c r="X12" s="249">
        <v>-5.4820415879016977</v>
      </c>
      <c r="Y12" s="249">
        <v>-4.661791590493614</v>
      </c>
      <c r="Z12" s="249">
        <v>-0.84112149532711289</v>
      </c>
      <c r="AA12" s="249">
        <v>1.7307692307692246</v>
      </c>
    </row>
    <row r="13" spans="1:27" s="81" customFormat="1" ht="12.75" x14ac:dyDescent="0.2">
      <c r="C13" s="249"/>
      <c r="D13" s="249"/>
      <c r="E13" s="249"/>
      <c r="F13" s="249"/>
      <c r="G13" s="249"/>
      <c r="H13" s="249"/>
      <c r="I13" s="249"/>
      <c r="J13" s="249"/>
      <c r="K13" s="249"/>
      <c r="L13" s="249"/>
      <c r="M13" s="249"/>
      <c r="N13" s="249"/>
    </row>
    <row r="14" spans="1:27" s="81" customFormat="1" ht="12.75" x14ac:dyDescent="0.2">
      <c r="A14" s="84" t="s">
        <v>52</v>
      </c>
      <c r="C14" s="249"/>
      <c r="D14" s="249"/>
      <c r="E14" s="249"/>
      <c r="F14" s="249"/>
      <c r="G14" s="249"/>
      <c r="H14" s="249"/>
      <c r="I14" s="249"/>
      <c r="J14" s="249"/>
      <c r="K14" s="249"/>
      <c r="L14" s="249"/>
      <c r="M14" s="249"/>
      <c r="N14" s="249"/>
    </row>
    <row r="15" spans="1:27" s="81" customFormat="1" ht="12.75" x14ac:dyDescent="0.2">
      <c r="A15" s="152" t="s">
        <v>53</v>
      </c>
      <c r="C15" s="249"/>
      <c r="D15" s="249"/>
      <c r="E15" s="249"/>
      <c r="F15" s="249"/>
      <c r="G15" s="249"/>
      <c r="H15" s="249"/>
      <c r="I15" s="249"/>
      <c r="J15" s="249"/>
      <c r="K15" s="249"/>
      <c r="L15" s="249"/>
      <c r="M15" s="249"/>
      <c r="N15" s="249"/>
    </row>
    <row r="16" spans="1:27" s="23" customFormat="1" ht="12.75" x14ac:dyDescent="0.2">
      <c r="A16" s="271" t="s">
        <v>259</v>
      </c>
      <c r="C16" s="108"/>
      <c r="D16" s="108"/>
      <c r="E16" s="108"/>
      <c r="F16" s="108"/>
      <c r="G16" s="108"/>
      <c r="H16" s="108"/>
      <c r="I16" s="108"/>
      <c r="J16" s="108"/>
      <c r="K16" s="108"/>
      <c r="L16" s="108"/>
      <c r="M16" s="108"/>
      <c r="N16" s="108"/>
    </row>
    <row r="17" spans="1:16" s="23" customFormat="1" ht="12.75" x14ac:dyDescent="0.2">
      <c r="A17" s="271" t="s">
        <v>322</v>
      </c>
      <c r="C17" s="108"/>
      <c r="D17" s="108"/>
      <c r="E17" s="108"/>
      <c r="F17" s="108"/>
      <c r="G17" s="108"/>
      <c r="H17" s="108"/>
      <c r="I17" s="108"/>
      <c r="J17" s="108"/>
      <c r="K17" s="108"/>
      <c r="L17" s="108"/>
      <c r="M17" s="108"/>
      <c r="N17" s="108"/>
    </row>
    <row r="18" spans="1:16" s="23" customFormat="1" ht="12.75" x14ac:dyDescent="0.2">
      <c r="A18" s="134" t="s">
        <v>306</v>
      </c>
      <c r="C18" s="38"/>
      <c r="D18" s="38"/>
      <c r="E18" s="38"/>
      <c r="F18" s="38"/>
      <c r="G18" s="38"/>
      <c r="H18" s="38"/>
      <c r="I18" s="38"/>
      <c r="J18" s="38"/>
      <c r="K18" s="38"/>
      <c r="L18" s="38"/>
      <c r="M18" s="38"/>
      <c r="N18" s="38"/>
    </row>
    <row r="19" spans="1:16" s="99" customFormat="1" ht="12.75" x14ac:dyDescent="0.2">
      <c r="A19" s="166" t="s">
        <v>307</v>
      </c>
      <c r="C19" s="41"/>
      <c r="D19" s="41"/>
      <c r="E19" s="41"/>
      <c r="F19" s="41"/>
      <c r="G19" s="41"/>
      <c r="H19" s="41"/>
      <c r="I19" s="41"/>
      <c r="J19" s="41"/>
      <c r="K19" s="41"/>
      <c r="L19" s="41"/>
      <c r="M19" s="41"/>
      <c r="N19" s="41"/>
    </row>
    <row r="20" spans="1:16" s="23" customFormat="1" ht="12.75" x14ac:dyDescent="0.2">
      <c r="A20" s="134"/>
      <c r="C20" s="38"/>
      <c r="D20" s="38"/>
      <c r="E20" s="38"/>
      <c r="F20" s="38"/>
      <c r="G20" s="38"/>
      <c r="H20" s="38"/>
      <c r="I20" s="38"/>
      <c r="J20" s="38"/>
      <c r="K20" s="38"/>
      <c r="L20" s="38"/>
      <c r="M20" s="38"/>
      <c r="N20" s="38"/>
    </row>
    <row r="21" spans="1:16" s="23" customFormat="1" ht="31.5" customHeight="1" x14ac:dyDescent="0.2">
      <c r="C21" s="36" t="s">
        <v>303</v>
      </c>
      <c r="D21" s="315" t="s">
        <v>304</v>
      </c>
      <c r="E21" s="315" t="s">
        <v>311</v>
      </c>
      <c r="F21" s="315" t="s">
        <v>305</v>
      </c>
      <c r="M21" s="38"/>
      <c r="N21" s="38"/>
      <c r="O21" s="38"/>
      <c r="P21" s="38"/>
    </row>
    <row r="22" spans="1:16" s="21" customFormat="1" ht="31.5" customHeight="1" x14ac:dyDescent="0.2">
      <c r="A22" s="23"/>
      <c r="B22" s="23"/>
      <c r="C22" s="319" t="s">
        <v>308</v>
      </c>
      <c r="D22" s="22" t="s">
        <v>309</v>
      </c>
      <c r="E22" s="22" t="s">
        <v>312</v>
      </c>
      <c r="F22" s="22" t="s">
        <v>310</v>
      </c>
      <c r="M22" s="36"/>
      <c r="N22" s="36"/>
      <c r="O22" s="36"/>
      <c r="P22" s="36"/>
    </row>
    <row r="23" spans="1:16" s="21" customFormat="1" ht="12.75" x14ac:dyDescent="0.2">
      <c r="A23" s="23" t="s">
        <v>91</v>
      </c>
      <c r="B23" s="24" t="s">
        <v>90</v>
      </c>
      <c r="C23" s="320">
        <v>623.75</v>
      </c>
      <c r="D23" s="320">
        <v>214</v>
      </c>
      <c r="E23" s="320">
        <v>201.33333333333334</v>
      </c>
      <c r="F23" s="320">
        <v>217.666666666667</v>
      </c>
      <c r="M23" s="36"/>
      <c r="N23" s="36"/>
      <c r="O23" s="36"/>
      <c r="P23" s="36"/>
    </row>
    <row r="24" spans="1:16" s="23" customFormat="1" ht="12.75" x14ac:dyDescent="0.2">
      <c r="A24" s="23" t="s">
        <v>89</v>
      </c>
      <c r="B24" s="24" t="s">
        <v>44</v>
      </c>
      <c r="C24" s="320">
        <v>496.5</v>
      </c>
      <c r="D24" s="320">
        <v>117.16666666666667</v>
      </c>
      <c r="E24" s="320">
        <v>18</v>
      </c>
      <c r="F24" s="320">
        <v>4.5</v>
      </c>
      <c r="M24" s="64"/>
      <c r="N24" s="64"/>
      <c r="O24" s="38"/>
      <c r="P24" s="38"/>
    </row>
    <row r="25" spans="1:16" s="23" customFormat="1" ht="12.75" x14ac:dyDescent="0.2">
      <c r="A25" s="23" t="s">
        <v>88</v>
      </c>
      <c r="B25" s="24" t="s">
        <v>46</v>
      </c>
      <c r="C25" s="320">
        <v>547</v>
      </c>
      <c r="D25" s="320">
        <v>51.5</v>
      </c>
      <c r="E25" s="320">
        <v>17.666666666666668</v>
      </c>
      <c r="F25" s="320">
        <v>2.3333333333333335</v>
      </c>
      <c r="M25" s="64"/>
      <c r="N25" s="64"/>
      <c r="O25" s="38"/>
      <c r="P25" s="38"/>
    </row>
    <row r="26" spans="1:16" x14ac:dyDescent="0.2">
      <c r="A26" s="23" t="s">
        <v>47</v>
      </c>
      <c r="B26" s="24" t="s">
        <v>48</v>
      </c>
      <c r="C26" s="320">
        <v>897</v>
      </c>
      <c r="D26" s="320">
        <v>119.16666666666667</v>
      </c>
      <c r="E26" s="320">
        <v>77.833333333333329</v>
      </c>
      <c r="F26" s="320">
        <v>30.166666666666668</v>
      </c>
      <c r="M26" s="5"/>
      <c r="O26" s="52"/>
      <c r="P26" s="52"/>
    </row>
    <row r="27" spans="1:16" x14ac:dyDescent="0.2">
      <c r="A27" s="23" t="s">
        <v>49</v>
      </c>
      <c r="B27" s="24" t="s">
        <v>50</v>
      </c>
      <c r="C27" s="320">
        <v>86.5</v>
      </c>
      <c r="D27" s="320">
        <v>33</v>
      </c>
      <c r="E27" s="320">
        <v>85.5</v>
      </c>
      <c r="F27" s="320">
        <v>9.3333333333333339</v>
      </c>
      <c r="M27" s="5"/>
      <c r="O27" s="52"/>
      <c r="P27" s="52"/>
    </row>
    <row r="28" spans="1:16" x14ac:dyDescent="0.2">
      <c r="A28" s="21" t="s">
        <v>313</v>
      </c>
      <c r="B28" s="22" t="s">
        <v>314</v>
      </c>
      <c r="C28" s="66">
        <f>4*SUM(C23:C27)</f>
        <v>10603</v>
      </c>
      <c r="D28" s="66">
        <f>6*SUM(D23:D27)</f>
        <v>3209</v>
      </c>
      <c r="E28" s="66">
        <f>6*SUM(E23:E27)</f>
        <v>2402</v>
      </c>
      <c r="F28" s="66">
        <f>6*SUM(F23:F27)</f>
        <v>1584.000000000002</v>
      </c>
      <c r="O28" s="52"/>
      <c r="P28" s="52"/>
    </row>
    <row r="29" spans="1:16" x14ac:dyDescent="0.2">
      <c r="A29" s="23"/>
      <c r="B29" s="23"/>
      <c r="C29" s="38"/>
      <c r="D29" s="38"/>
      <c r="E29" s="38"/>
      <c r="F29" s="38"/>
    </row>
    <row r="30" spans="1:16" x14ac:dyDescent="0.2">
      <c r="A30" s="21" t="s">
        <v>92</v>
      </c>
      <c r="B30" s="23"/>
      <c r="C30" s="250"/>
      <c r="D30" s="251"/>
      <c r="E30" s="251"/>
      <c r="F30" s="88"/>
      <c r="G30" s="88"/>
      <c r="H30" s="88"/>
      <c r="I30" s="88"/>
      <c r="J30" s="88"/>
      <c r="K30" s="88"/>
      <c r="L30" s="88"/>
      <c r="M30" s="88"/>
    </row>
    <row r="31" spans="1:16" x14ac:dyDescent="0.2">
      <c r="A31" s="152" t="s">
        <v>154</v>
      </c>
      <c r="B31" s="23"/>
      <c r="C31" s="252"/>
      <c r="D31" s="252"/>
      <c r="E31" s="253"/>
      <c r="F31" s="252"/>
      <c r="G31" s="88"/>
      <c r="H31" s="88"/>
      <c r="I31" s="88"/>
      <c r="J31" s="88"/>
      <c r="K31" s="88"/>
      <c r="L31" s="88"/>
      <c r="M31" s="88"/>
    </row>
    <row r="32" spans="1:16" x14ac:dyDescent="0.2">
      <c r="A32" s="100" t="s">
        <v>153</v>
      </c>
      <c r="B32" s="23"/>
      <c r="C32" s="252"/>
      <c r="D32" s="252"/>
      <c r="E32" s="253"/>
      <c r="F32" s="252"/>
      <c r="G32" s="88"/>
      <c r="H32" s="88"/>
      <c r="I32" s="88"/>
      <c r="J32" s="88"/>
      <c r="K32" s="88"/>
      <c r="L32" s="88"/>
      <c r="M32" s="88"/>
    </row>
    <row r="33" spans="1:13" x14ac:dyDescent="0.2">
      <c r="A33" s="23"/>
      <c r="B33" s="23"/>
      <c r="C33" s="88"/>
      <c r="D33" s="37"/>
      <c r="E33" s="229"/>
      <c r="F33" s="229"/>
      <c r="G33" s="229"/>
      <c r="H33" s="229"/>
      <c r="I33" s="37"/>
      <c r="J33" s="81"/>
      <c r="K33" s="39"/>
      <c r="L33" s="39"/>
      <c r="M33" s="88"/>
    </row>
    <row r="34" spans="1:13" x14ac:dyDescent="0.2">
      <c r="A34" s="24"/>
      <c r="C34" s="88"/>
      <c r="D34" s="37"/>
      <c r="E34" s="229"/>
      <c r="F34" s="229"/>
      <c r="G34" s="229"/>
      <c r="H34" s="229"/>
      <c r="I34" s="229"/>
      <c r="J34" s="84"/>
      <c r="K34" s="37"/>
      <c r="L34" s="37"/>
      <c r="M34" s="88"/>
    </row>
    <row r="35" spans="1:13" x14ac:dyDescent="0.2">
      <c r="A35" s="23"/>
      <c r="C35" s="43"/>
      <c r="D35" s="43"/>
      <c r="E35" s="43"/>
      <c r="F35" s="43"/>
      <c r="G35" s="43"/>
      <c r="H35" s="199"/>
      <c r="I35" s="321"/>
      <c r="J35" s="84"/>
      <c r="K35" s="289"/>
      <c r="L35" s="289"/>
      <c r="M35" s="88"/>
    </row>
    <row r="36" spans="1:13" x14ac:dyDescent="0.2">
      <c r="A36" t="s">
        <v>29</v>
      </c>
      <c r="C36" s="43"/>
      <c r="D36" s="43"/>
      <c r="E36" s="43"/>
      <c r="F36" s="43"/>
      <c r="G36" s="43"/>
      <c r="H36" s="199"/>
      <c r="I36" s="321"/>
      <c r="J36" s="81"/>
      <c r="K36" s="43"/>
      <c r="L36" s="43"/>
      <c r="M36" s="88"/>
    </row>
    <row r="37" spans="1:13" x14ac:dyDescent="0.2">
      <c r="C37" s="43"/>
      <c r="D37" s="43"/>
      <c r="E37" s="43"/>
      <c r="F37" s="43"/>
      <c r="G37" s="43"/>
      <c r="H37" s="199"/>
      <c r="I37" s="321"/>
      <c r="J37" s="81"/>
      <c r="K37" s="43"/>
      <c r="L37" s="43"/>
      <c r="M37" s="88"/>
    </row>
    <row r="38" spans="1:13" x14ac:dyDescent="0.2">
      <c r="C38" s="43"/>
      <c r="D38" s="43"/>
      <c r="E38" s="43"/>
      <c r="F38" s="43"/>
      <c r="G38" s="43"/>
      <c r="H38" s="199"/>
      <c r="I38" s="321"/>
      <c r="J38" s="88"/>
      <c r="K38" s="43"/>
      <c r="L38" s="43"/>
      <c r="M38" s="88"/>
    </row>
    <row r="39" spans="1:13" x14ac:dyDescent="0.2">
      <c r="C39" s="43"/>
      <c r="D39" s="43"/>
      <c r="E39" s="43"/>
      <c r="F39" s="43"/>
      <c r="G39" s="43"/>
      <c r="H39" s="199"/>
      <c r="I39" s="321"/>
      <c r="J39" s="88"/>
      <c r="K39" s="43"/>
      <c r="L39" s="43"/>
      <c r="M39" s="88"/>
    </row>
    <row r="40" spans="1:13" x14ac:dyDescent="0.2">
      <c r="C40" s="289"/>
      <c r="D40" s="289"/>
      <c r="E40" s="289"/>
      <c r="F40" s="289"/>
      <c r="G40" s="289"/>
      <c r="H40" s="322"/>
      <c r="I40" s="323"/>
      <c r="J40" s="88"/>
      <c r="K40" s="43"/>
      <c r="L40" s="43"/>
      <c r="M40" s="88"/>
    </row>
  </sheetData>
  <phoneticPr fontId="1" type="noConversion"/>
  <hyperlinks>
    <hyperlink ref="A32" r:id="rId1" xr:uid="{7410ED7C-CAA9-48B5-84DE-B7F933DAA8DD}"/>
    <hyperlink ref="A16" r:id="rId2" xr:uid="{E7DC11DB-DE5D-4B3A-8E0F-E1420A011E56}"/>
  </hyperlinks>
  <pageMargins left="0.7" right="0.7" top="0.75" bottom="0.75" header="0.3" footer="0.3"/>
  <pageSetup scale="8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DB34"/>
  <sheetViews>
    <sheetView zoomScale="95" zoomScaleNormal="95" workbookViewId="0">
      <pane xSplit="2" ySplit="6" topLeftCell="CW7" activePane="bottomRight" state="frozen"/>
      <selection pane="topRight" activeCell="C1" sqref="C1"/>
      <selection pane="bottomLeft" activeCell="A3" sqref="A3"/>
      <selection pane="bottomRight"/>
    </sheetView>
  </sheetViews>
  <sheetFormatPr defaultRowHeight="14.25" x14ac:dyDescent="0.2"/>
  <cols>
    <col min="1" max="1" width="16.125" customWidth="1"/>
    <col min="2" max="2" width="70.5" customWidth="1"/>
    <col min="3" max="13" width="6.5" style="52" customWidth="1"/>
    <col min="14" max="41" width="6.5" style="88" customWidth="1"/>
    <col min="42" max="45" width="6.875" style="88" customWidth="1"/>
    <col min="46" max="46" width="9.5" style="88" customWidth="1"/>
    <col min="47" max="68" width="7.5" style="88" customWidth="1"/>
    <col min="69" max="69" width="9.5" style="52" customWidth="1"/>
    <col min="70" max="70" width="10.75" style="52" customWidth="1"/>
    <col min="71" max="71" width="10.5" customWidth="1"/>
    <col min="99" max="101" width="12.875" customWidth="1"/>
    <col min="102" max="102" width="14.375" customWidth="1"/>
    <col min="103" max="103" width="15.25" customWidth="1"/>
    <col min="104" max="104" width="14" style="131" customWidth="1"/>
  </cols>
  <sheetData>
    <row r="1" spans="1:106" s="84" customFormat="1" ht="12.75" x14ac:dyDescent="0.2">
      <c r="A1" s="84" t="s">
        <v>243</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CZ1" s="131"/>
    </row>
    <row r="2" spans="1:106" s="152" customFormat="1" ht="12.75" x14ac:dyDescent="0.2">
      <c r="A2" s="152" t="s">
        <v>244</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CX2" s="84"/>
      <c r="CZ2" s="131"/>
    </row>
    <row r="3" spans="1:106" s="152" customFormat="1" ht="12.75" x14ac:dyDescent="0.2">
      <c r="A3" s="234" t="s">
        <v>241</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X3" s="84"/>
      <c r="CZ3" s="131"/>
    </row>
    <row r="4" spans="1:106" s="152" customFormat="1" ht="12.75" x14ac:dyDescent="0.2">
      <c r="A4" s="235" t="s">
        <v>242</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X4" s="84"/>
      <c r="CZ4" s="131"/>
    </row>
    <row r="5" spans="1:106" s="23" customFormat="1" ht="25.5" x14ac:dyDescent="0.2">
      <c r="C5" s="36">
        <v>2020</v>
      </c>
      <c r="D5" s="36">
        <v>2020</v>
      </c>
      <c r="E5" s="36">
        <v>2020</v>
      </c>
      <c r="F5" s="36">
        <v>2020</v>
      </c>
      <c r="G5" s="36">
        <v>2020</v>
      </c>
      <c r="H5" s="36">
        <v>2020</v>
      </c>
      <c r="I5" s="36">
        <v>2020</v>
      </c>
      <c r="J5" s="36">
        <v>2020</v>
      </c>
      <c r="K5" s="36">
        <v>2020</v>
      </c>
      <c r="L5" s="36">
        <v>2020</v>
      </c>
      <c r="M5" s="36">
        <v>2020</v>
      </c>
      <c r="N5" s="36">
        <v>2020</v>
      </c>
      <c r="O5" s="36">
        <v>2020</v>
      </c>
      <c r="P5" s="36">
        <v>2020</v>
      </c>
      <c r="Q5" s="36">
        <v>2020</v>
      </c>
      <c r="R5" s="36">
        <v>2020</v>
      </c>
      <c r="S5" s="36">
        <v>2020</v>
      </c>
      <c r="T5" s="36">
        <v>2020</v>
      </c>
      <c r="U5" s="36">
        <v>2020</v>
      </c>
      <c r="V5" s="36">
        <v>2020</v>
      </c>
      <c r="W5" s="36">
        <v>2020</v>
      </c>
      <c r="X5" s="36">
        <v>2020</v>
      </c>
      <c r="Y5" s="36">
        <v>2020</v>
      </c>
      <c r="Z5" s="36">
        <v>2020</v>
      </c>
      <c r="AA5" s="36">
        <v>2020</v>
      </c>
      <c r="AB5" s="36">
        <v>2020</v>
      </c>
      <c r="AC5" s="36">
        <v>2020</v>
      </c>
      <c r="AD5" s="36">
        <v>2020</v>
      </c>
      <c r="AE5" s="36">
        <v>2020</v>
      </c>
      <c r="AF5" s="36">
        <v>2020</v>
      </c>
      <c r="AG5" s="36">
        <v>2020</v>
      </c>
      <c r="AH5" s="36">
        <v>2020</v>
      </c>
      <c r="AI5" s="36">
        <v>2020</v>
      </c>
      <c r="AJ5" s="36">
        <v>2020</v>
      </c>
      <c r="AK5" s="36">
        <v>2020</v>
      </c>
      <c r="AL5" s="36">
        <v>2020</v>
      </c>
      <c r="AM5" s="36">
        <v>2020</v>
      </c>
      <c r="AN5" s="36">
        <v>2020</v>
      </c>
      <c r="AO5" s="36">
        <v>2020</v>
      </c>
      <c r="AP5" s="36">
        <v>2020</v>
      </c>
      <c r="AQ5" s="36">
        <v>2020</v>
      </c>
      <c r="AR5" s="36">
        <v>2020</v>
      </c>
      <c r="AS5" s="36">
        <v>2020</v>
      </c>
      <c r="AT5" s="37">
        <v>2021</v>
      </c>
      <c r="AU5" s="37">
        <v>2021</v>
      </c>
      <c r="AV5" s="37">
        <v>2021</v>
      </c>
      <c r="AW5" s="37">
        <v>2021</v>
      </c>
      <c r="AX5" s="37">
        <v>2021</v>
      </c>
      <c r="AY5" s="37">
        <v>2021</v>
      </c>
      <c r="AZ5" s="37">
        <v>2021</v>
      </c>
      <c r="BA5" s="37">
        <v>2021</v>
      </c>
      <c r="BB5" s="37">
        <v>2021</v>
      </c>
      <c r="BC5" s="37">
        <v>2021</v>
      </c>
      <c r="BD5" s="37">
        <v>2021</v>
      </c>
      <c r="BE5" s="37">
        <v>2021</v>
      </c>
      <c r="BF5" s="37">
        <v>2021</v>
      </c>
      <c r="BG5" s="37">
        <v>2021</v>
      </c>
      <c r="BH5" s="37">
        <v>2021</v>
      </c>
      <c r="BI5" s="37">
        <v>2021</v>
      </c>
      <c r="BJ5" s="37">
        <v>2021</v>
      </c>
      <c r="BK5" s="37">
        <v>2021</v>
      </c>
      <c r="BL5" s="37">
        <v>2021</v>
      </c>
      <c r="BM5" s="37">
        <v>2021</v>
      </c>
      <c r="BN5" s="37">
        <v>2021</v>
      </c>
      <c r="BO5" s="37">
        <v>2021</v>
      </c>
      <c r="BP5" s="37">
        <v>2021</v>
      </c>
      <c r="BQ5" s="37">
        <v>2021</v>
      </c>
      <c r="BR5" s="37">
        <v>2021</v>
      </c>
      <c r="BS5" s="37">
        <v>2021</v>
      </c>
      <c r="BT5" s="37">
        <v>2021</v>
      </c>
      <c r="BU5" s="37">
        <v>2021</v>
      </c>
      <c r="BV5" s="37">
        <v>2021</v>
      </c>
      <c r="BW5" s="37">
        <v>2021</v>
      </c>
      <c r="BX5" s="37">
        <v>2021</v>
      </c>
      <c r="BY5" s="37">
        <v>2021</v>
      </c>
      <c r="BZ5" s="37">
        <v>2021</v>
      </c>
      <c r="CA5" s="37">
        <v>2021</v>
      </c>
      <c r="CB5" s="37">
        <v>2021</v>
      </c>
      <c r="CC5" s="37">
        <v>2021</v>
      </c>
      <c r="CD5" s="37">
        <v>2021</v>
      </c>
      <c r="CE5" s="37">
        <v>2021</v>
      </c>
      <c r="CF5" s="37">
        <v>2021</v>
      </c>
      <c r="CG5" s="37">
        <v>2021</v>
      </c>
      <c r="CH5" s="37">
        <v>2021</v>
      </c>
      <c r="CI5" s="37">
        <v>2021</v>
      </c>
      <c r="CJ5" s="37">
        <v>2021</v>
      </c>
      <c r="CK5" s="37">
        <v>2021</v>
      </c>
      <c r="CL5" s="37">
        <v>2021</v>
      </c>
      <c r="CM5" s="37">
        <v>2021</v>
      </c>
      <c r="CN5" s="37">
        <v>2021</v>
      </c>
      <c r="CO5" s="37">
        <v>2021</v>
      </c>
      <c r="CP5" s="37">
        <v>2021</v>
      </c>
      <c r="CQ5" s="37">
        <v>2021</v>
      </c>
      <c r="CR5" s="37">
        <v>2021</v>
      </c>
      <c r="CS5" s="37">
        <v>2021</v>
      </c>
      <c r="CT5" s="40" t="s">
        <v>278</v>
      </c>
      <c r="CU5" s="287" t="s">
        <v>279</v>
      </c>
      <c r="CV5" s="40" t="s">
        <v>278</v>
      </c>
      <c r="CW5" s="40"/>
      <c r="CX5" s="155" t="s">
        <v>344</v>
      </c>
      <c r="CY5" s="287"/>
      <c r="CZ5" s="131"/>
      <c r="DA5" s="24" t="s">
        <v>280</v>
      </c>
    </row>
    <row r="6" spans="1:106" s="127" customFormat="1" ht="25.5" x14ac:dyDescent="0.2">
      <c r="A6" s="124"/>
      <c r="B6" s="124"/>
      <c r="C6" s="125">
        <v>11</v>
      </c>
      <c r="D6" s="125">
        <v>12</v>
      </c>
      <c r="E6" s="125">
        <v>13</v>
      </c>
      <c r="F6" s="125">
        <v>14</v>
      </c>
      <c r="G6" s="125">
        <v>15</v>
      </c>
      <c r="H6" s="125">
        <v>16</v>
      </c>
      <c r="I6" s="125">
        <v>17</v>
      </c>
      <c r="J6" s="125">
        <v>18</v>
      </c>
      <c r="K6" s="125">
        <v>19</v>
      </c>
      <c r="L6" s="125">
        <v>20</v>
      </c>
      <c r="M6" s="125">
        <v>21</v>
      </c>
      <c r="N6" s="125">
        <v>22</v>
      </c>
      <c r="O6" s="125">
        <v>23</v>
      </c>
      <c r="P6" s="125">
        <v>24</v>
      </c>
      <c r="Q6" s="125">
        <v>25</v>
      </c>
      <c r="R6" s="125">
        <v>26</v>
      </c>
      <c r="S6" s="125">
        <v>27</v>
      </c>
      <c r="T6" s="125">
        <v>28</v>
      </c>
      <c r="U6" s="125">
        <v>29</v>
      </c>
      <c r="V6" s="125">
        <v>30</v>
      </c>
      <c r="W6" s="125">
        <v>31</v>
      </c>
      <c r="X6" s="125">
        <v>32</v>
      </c>
      <c r="Y6" s="125">
        <v>33</v>
      </c>
      <c r="Z6" s="125">
        <v>34</v>
      </c>
      <c r="AA6" s="125">
        <v>35</v>
      </c>
      <c r="AB6" s="125">
        <v>36</v>
      </c>
      <c r="AC6" s="125">
        <v>37</v>
      </c>
      <c r="AD6" s="125">
        <v>38</v>
      </c>
      <c r="AE6" s="125">
        <v>39</v>
      </c>
      <c r="AF6" s="125">
        <v>40</v>
      </c>
      <c r="AG6" s="125">
        <v>41</v>
      </c>
      <c r="AH6" s="125">
        <v>42</v>
      </c>
      <c r="AI6" s="125">
        <v>43</v>
      </c>
      <c r="AJ6" s="125">
        <v>44</v>
      </c>
      <c r="AK6" s="125">
        <v>45</v>
      </c>
      <c r="AL6" s="125">
        <v>46</v>
      </c>
      <c r="AM6" s="125">
        <v>47</v>
      </c>
      <c r="AN6" s="125">
        <v>48</v>
      </c>
      <c r="AO6" s="125">
        <v>49</v>
      </c>
      <c r="AP6" s="125">
        <v>50</v>
      </c>
      <c r="AQ6" s="125">
        <v>51</v>
      </c>
      <c r="AR6" s="125">
        <v>52</v>
      </c>
      <c r="AS6" s="125">
        <v>53</v>
      </c>
      <c r="AT6" s="125">
        <v>1</v>
      </c>
      <c r="AU6" s="125">
        <v>2</v>
      </c>
      <c r="AV6" s="125">
        <v>3</v>
      </c>
      <c r="AW6" s="125">
        <v>4</v>
      </c>
      <c r="AX6" s="125">
        <v>5</v>
      </c>
      <c r="AY6" s="125">
        <v>6</v>
      </c>
      <c r="AZ6" s="125">
        <v>7</v>
      </c>
      <c r="BA6" s="125">
        <v>8</v>
      </c>
      <c r="BB6" s="125">
        <v>9</v>
      </c>
      <c r="BC6" s="125">
        <v>10</v>
      </c>
      <c r="BD6" s="125">
        <v>11</v>
      </c>
      <c r="BE6" s="125">
        <v>12</v>
      </c>
      <c r="BF6" s="125">
        <v>13</v>
      </c>
      <c r="BG6" s="125">
        <v>14</v>
      </c>
      <c r="BH6" s="125">
        <v>15</v>
      </c>
      <c r="BI6" s="125">
        <v>16</v>
      </c>
      <c r="BJ6" s="125">
        <v>17</v>
      </c>
      <c r="BK6" s="125">
        <v>18</v>
      </c>
      <c r="BL6" s="125">
        <v>19</v>
      </c>
      <c r="BM6" s="125">
        <v>20</v>
      </c>
      <c r="BN6" s="125">
        <v>21</v>
      </c>
      <c r="BO6" s="125">
        <v>22</v>
      </c>
      <c r="BP6" s="125">
        <v>23</v>
      </c>
      <c r="BQ6" s="125">
        <v>24</v>
      </c>
      <c r="BR6" s="125">
        <v>25</v>
      </c>
      <c r="BS6" s="125">
        <v>26</v>
      </c>
      <c r="BT6" s="125">
        <v>27</v>
      </c>
      <c r="BU6" s="125">
        <v>28</v>
      </c>
      <c r="BV6" s="125">
        <v>29</v>
      </c>
      <c r="BW6" s="125">
        <v>30</v>
      </c>
      <c r="BX6" s="125">
        <v>31</v>
      </c>
      <c r="BY6" s="125">
        <v>32</v>
      </c>
      <c r="BZ6" s="125">
        <v>33</v>
      </c>
      <c r="CA6" s="125">
        <v>34</v>
      </c>
      <c r="CB6" s="125">
        <v>35</v>
      </c>
      <c r="CC6" s="125">
        <v>36</v>
      </c>
      <c r="CD6" s="125">
        <v>37</v>
      </c>
      <c r="CE6" s="125">
        <v>38</v>
      </c>
      <c r="CF6" s="125">
        <v>39</v>
      </c>
      <c r="CG6" s="125">
        <v>40</v>
      </c>
      <c r="CH6" s="125">
        <v>41</v>
      </c>
      <c r="CI6" s="125">
        <v>42</v>
      </c>
      <c r="CJ6" s="125">
        <v>43</v>
      </c>
      <c r="CK6" s="125">
        <v>44</v>
      </c>
      <c r="CL6" s="125">
        <v>45</v>
      </c>
      <c r="CM6" s="125">
        <v>46</v>
      </c>
      <c r="CN6" s="125">
        <v>47</v>
      </c>
      <c r="CO6" s="125">
        <v>48</v>
      </c>
      <c r="CP6" s="125">
        <v>49</v>
      </c>
      <c r="CQ6" s="125">
        <v>50</v>
      </c>
      <c r="CR6" s="125">
        <v>51</v>
      </c>
      <c r="CS6" s="125">
        <v>52</v>
      </c>
      <c r="CT6" s="126" t="s">
        <v>12</v>
      </c>
      <c r="CU6" s="286" t="s">
        <v>277</v>
      </c>
      <c r="CV6" s="126" t="s">
        <v>12</v>
      </c>
      <c r="CW6" s="126" t="s">
        <v>336</v>
      </c>
      <c r="CX6" s="286" t="s">
        <v>203</v>
      </c>
      <c r="CY6" s="286" t="s">
        <v>246</v>
      </c>
      <c r="CZ6" s="286" t="s">
        <v>204</v>
      </c>
      <c r="DA6" s="236" t="s">
        <v>281</v>
      </c>
    </row>
    <row r="7" spans="1:106" s="127" customFormat="1" ht="12.75" x14ac:dyDescent="0.2">
      <c r="A7" s="124"/>
      <c r="B7" s="124"/>
      <c r="C7" s="361"/>
      <c r="D7" s="361" t="s">
        <v>319</v>
      </c>
      <c r="E7" s="361"/>
      <c r="F7" s="361"/>
      <c r="G7" s="361"/>
      <c r="H7" s="361" t="s">
        <v>319</v>
      </c>
      <c r="I7" s="361"/>
      <c r="J7" s="361"/>
      <c r="K7" s="361"/>
      <c r="L7" s="361" t="s">
        <v>319</v>
      </c>
      <c r="M7" s="361"/>
      <c r="N7" s="361"/>
      <c r="O7" s="361"/>
      <c r="P7" s="361"/>
      <c r="Q7" s="361" t="s">
        <v>319</v>
      </c>
      <c r="R7" s="361"/>
      <c r="S7" s="361"/>
      <c r="T7" s="361"/>
      <c r="U7" s="361" t="s">
        <v>319</v>
      </c>
      <c r="V7" s="361"/>
      <c r="W7" s="361"/>
      <c r="X7" s="361"/>
      <c r="Y7" s="361" t="s">
        <v>319</v>
      </c>
      <c r="Z7" s="361"/>
      <c r="AA7" s="361"/>
      <c r="AB7" s="361"/>
      <c r="AC7" s="361"/>
      <c r="AD7" s="361" t="s">
        <v>319</v>
      </c>
      <c r="AE7" s="361"/>
      <c r="AF7" s="361"/>
      <c r="AG7" s="361"/>
      <c r="AH7" s="361" t="s">
        <v>319</v>
      </c>
      <c r="AI7" s="361"/>
      <c r="AJ7" s="361"/>
      <c r="AK7" s="361"/>
      <c r="AL7" s="361"/>
      <c r="AM7" s="361" t="s">
        <v>319</v>
      </c>
      <c r="AN7" s="361"/>
      <c r="AO7" s="361"/>
      <c r="AP7" s="361"/>
      <c r="AQ7" s="361" t="s">
        <v>319</v>
      </c>
      <c r="AR7" s="361"/>
      <c r="AS7" s="361"/>
      <c r="AT7" s="362"/>
      <c r="AU7" s="362" t="s">
        <v>320</v>
      </c>
      <c r="AV7" s="362"/>
      <c r="AW7" s="362"/>
      <c r="AX7" s="362"/>
      <c r="AY7" s="362"/>
      <c r="AZ7" s="362" t="s">
        <v>320</v>
      </c>
      <c r="BA7" s="362"/>
      <c r="BB7" s="362"/>
      <c r="BC7" s="362"/>
      <c r="BD7" s="362" t="s">
        <v>320</v>
      </c>
      <c r="BE7" s="362"/>
      <c r="BF7" s="362"/>
      <c r="BG7" s="362"/>
      <c r="BH7" s="362" t="s">
        <v>320</v>
      </c>
      <c r="BI7" s="362"/>
      <c r="BJ7" s="362"/>
      <c r="BK7" s="362"/>
      <c r="BL7" s="362" t="s">
        <v>320</v>
      </c>
      <c r="BM7" s="362"/>
      <c r="BN7" s="362"/>
      <c r="BO7" s="362"/>
      <c r="BP7" s="362"/>
      <c r="BQ7" s="362" t="s">
        <v>320</v>
      </c>
      <c r="BR7" s="362"/>
      <c r="BS7" s="362"/>
      <c r="BT7" s="362"/>
      <c r="BU7" s="362" t="s">
        <v>320</v>
      </c>
      <c r="BV7" s="362"/>
      <c r="BW7" s="362"/>
      <c r="BX7" s="362"/>
      <c r="BY7" s="362"/>
      <c r="BZ7" s="362" t="s">
        <v>320</v>
      </c>
      <c r="CA7" s="362"/>
      <c r="CB7" s="362"/>
      <c r="CC7" s="362"/>
      <c r="CD7" s="362" t="s">
        <v>320</v>
      </c>
      <c r="CE7" s="362"/>
      <c r="CF7" s="362"/>
      <c r="CG7" s="362"/>
      <c r="CH7" s="362" t="s">
        <v>320</v>
      </c>
      <c r="CI7" s="362"/>
      <c r="CJ7" s="362"/>
      <c r="CK7" s="362"/>
      <c r="CM7" s="362" t="s">
        <v>320</v>
      </c>
      <c r="CN7" s="362"/>
      <c r="CO7" s="362"/>
      <c r="CP7" s="362"/>
      <c r="CQ7" s="362" t="s">
        <v>320</v>
      </c>
      <c r="CR7" s="362"/>
      <c r="CS7" s="362"/>
      <c r="CT7" s="126"/>
      <c r="CU7" s="286"/>
      <c r="CV7" s="126"/>
      <c r="CW7" s="126"/>
      <c r="CX7" s="286"/>
      <c r="CY7" s="286"/>
      <c r="CZ7" s="286"/>
      <c r="DA7" s="236"/>
    </row>
    <row r="8" spans="1:106" s="132" customFormat="1" x14ac:dyDescent="0.2">
      <c r="C8" s="133"/>
      <c r="D8" s="133" t="s">
        <v>69</v>
      </c>
      <c r="E8" s="133"/>
      <c r="F8" s="133"/>
      <c r="G8" s="133"/>
      <c r="H8" s="133" t="s">
        <v>68</v>
      </c>
      <c r="I8" s="133"/>
      <c r="J8" s="133"/>
      <c r="K8" s="133"/>
      <c r="L8" s="133" t="s">
        <v>15</v>
      </c>
      <c r="M8" s="133"/>
      <c r="N8" s="133"/>
      <c r="O8" s="133"/>
      <c r="P8" s="133"/>
      <c r="Q8" s="133" t="s">
        <v>67</v>
      </c>
      <c r="R8" s="133"/>
      <c r="S8" s="133"/>
      <c r="T8" s="133"/>
      <c r="U8" s="133" t="s">
        <v>66</v>
      </c>
      <c r="V8" s="133"/>
      <c r="W8" s="133"/>
      <c r="X8" s="133"/>
      <c r="Y8" s="133" t="s">
        <v>65</v>
      </c>
      <c r="Z8" s="133"/>
      <c r="AA8" s="133"/>
      <c r="AB8" s="133"/>
      <c r="AC8" s="133"/>
      <c r="AD8" s="133" t="s">
        <v>64</v>
      </c>
      <c r="AE8" s="133"/>
      <c r="AF8" s="133"/>
      <c r="AG8" s="133"/>
      <c r="AH8" s="133" t="s">
        <v>62</v>
      </c>
      <c r="AI8" s="133"/>
      <c r="AJ8" s="133"/>
      <c r="AK8" s="133"/>
      <c r="AL8" s="133"/>
      <c r="AM8" s="133" t="s">
        <v>61</v>
      </c>
      <c r="AN8" s="133"/>
      <c r="AO8" s="133"/>
      <c r="AP8" s="133"/>
      <c r="AQ8" s="133" t="s">
        <v>60</v>
      </c>
      <c r="AS8" s="133"/>
      <c r="AT8" s="133"/>
      <c r="AU8" s="133" t="s">
        <v>86</v>
      </c>
      <c r="AV8" s="133"/>
      <c r="AW8" s="133"/>
      <c r="AX8" s="133"/>
      <c r="AZ8" s="133" t="s">
        <v>87</v>
      </c>
      <c r="BA8" s="133"/>
      <c r="BB8" s="133"/>
      <c r="BD8" s="133" t="s">
        <v>69</v>
      </c>
      <c r="BE8" s="133"/>
      <c r="BF8" s="133"/>
      <c r="BG8" s="133"/>
      <c r="BH8" s="133" t="s">
        <v>68</v>
      </c>
      <c r="BI8" s="133"/>
      <c r="BJ8" s="133"/>
      <c r="BK8" s="133"/>
      <c r="BL8" s="133" t="s">
        <v>15</v>
      </c>
      <c r="BM8" s="133"/>
      <c r="BN8" s="133"/>
      <c r="BO8" s="133"/>
      <c r="BP8" s="133"/>
      <c r="BQ8" s="133" t="s">
        <v>67</v>
      </c>
      <c r="BR8" s="133"/>
      <c r="BS8" s="133"/>
      <c r="BT8" s="133"/>
      <c r="BU8" s="133" t="s">
        <v>66</v>
      </c>
      <c r="BV8" s="133"/>
      <c r="BW8" s="133"/>
      <c r="BX8" s="133"/>
      <c r="BZ8" s="133" t="s">
        <v>65</v>
      </c>
      <c r="CA8" s="133"/>
      <c r="CB8" s="133"/>
      <c r="CC8" s="133"/>
      <c r="CD8" s="133" t="s">
        <v>64</v>
      </c>
      <c r="CE8" s="133"/>
      <c r="CF8" s="133"/>
      <c r="CG8" s="133"/>
      <c r="CH8" s="133" t="s">
        <v>62</v>
      </c>
      <c r="CI8" s="133"/>
      <c r="CJ8" s="133"/>
      <c r="CK8" s="133"/>
      <c r="CL8" s="133"/>
      <c r="CM8" s="133" t="s">
        <v>61</v>
      </c>
      <c r="CN8" s="133"/>
      <c r="CO8" s="133"/>
      <c r="CP8" s="133"/>
      <c r="CQ8" s="133" t="s">
        <v>60</v>
      </c>
      <c r="CY8"/>
      <c r="CZ8" s="127"/>
    </row>
    <row r="9" spans="1:106" s="127" customFormat="1" x14ac:dyDescent="0.2">
      <c r="A9" s="127" t="s">
        <v>0</v>
      </c>
      <c r="B9" s="127" t="s">
        <v>8</v>
      </c>
      <c r="C9" s="123">
        <v>-0.04</v>
      </c>
      <c r="D9" s="123">
        <v>-0.18</v>
      </c>
      <c r="E9" s="123">
        <v>-0.21</v>
      </c>
      <c r="F9" s="123">
        <v>-0.23</v>
      </c>
      <c r="G9" s="123">
        <v>-0.27</v>
      </c>
      <c r="H9" s="123">
        <v>-0.26</v>
      </c>
      <c r="I9" s="123">
        <v>-0.2</v>
      </c>
      <c r="J9" s="128">
        <v>-0.17</v>
      </c>
      <c r="K9" s="123">
        <v>-0.17</v>
      </c>
      <c r="L9" s="123">
        <v>-0.19</v>
      </c>
      <c r="M9" s="123">
        <v>-0.17</v>
      </c>
      <c r="N9" s="123">
        <v>-0.11</v>
      </c>
      <c r="O9" s="123">
        <v>-0.18</v>
      </c>
      <c r="P9" s="123">
        <v>-0.12</v>
      </c>
      <c r="Q9" s="123">
        <v>-0.11</v>
      </c>
      <c r="R9" s="123">
        <v>-0.1</v>
      </c>
      <c r="S9" s="123">
        <v>-0.1</v>
      </c>
      <c r="T9" s="123">
        <v>-0.1</v>
      </c>
      <c r="U9" s="123">
        <v>-0.06</v>
      </c>
      <c r="V9" s="128">
        <v>-7.0000000000000007E-2</v>
      </c>
      <c r="W9" s="123">
        <v>-5.9400000000000001E-2</v>
      </c>
      <c r="X9" s="123">
        <v>-0.03</v>
      </c>
      <c r="Y9" s="123">
        <v>-0.01</v>
      </c>
      <c r="Z9" s="123">
        <v>-0.05</v>
      </c>
      <c r="AA9" s="123">
        <v>-0.05</v>
      </c>
      <c r="AB9" s="123">
        <v>-0.03</v>
      </c>
      <c r="AC9" s="123">
        <v>-0.03</v>
      </c>
      <c r="AD9" s="123">
        <v>0</v>
      </c>
      <c r="AE9" s="123">
        <v>-0.02</v>
      </c>
      <c r="AF9" s="123">
        <v>-0.01</v>
      </c>
      <c r="AG9" s="123">
        <v>-0.02</v>
      </c>
      <c r="AH9" s="123">
        <v>-0.02</v>
      </c>
      <c r="AI9" s="123">
        <v>-0.05</v>
      </c>
      <c r="AJ9" s="123">
        <v>-0.05</v>
      </c>
      <c r="AK9" s="123">
        <v>-0.09</v>
      </c>
      <c r="AL9" s="123">
        <v>-0.12</v>
      </c>
      <c r="AM9" s="123">
        <v>-0.16</v>
      </c>
      <c r="AN9" s="123">
        <v>-0.15</v>
      </c>
      <c r="AO9" s="123">
        <v>-0.15</v>
      </c>
      <c r="AP9" s="123">
        <v>-0.15</v>
      </c>
      <c r="AQ9" s="123">
        <v>-0.14000000000000001</v>
      </c>
      <c r="AR9" s="129">
        <v>-0.14000000000000001</v>
      </c>
      <c r="AS9" s="129">
        <v>-0.13</v>
      </c>
      <c r="AT9" s="82">
        <v>-0.15</v>
      </c>
      <c r="AU9" s="82">
        <v>-0.17</v>
      </c>
      <c r="AV9" s="82">
        <v>-0.16</v>
      </c>
      <c r="AW9" s="82">
        <v>-0.13</v>
      </c>
      <c r="AX9" s="82">
        <v>-0.13</v>
      </c>
      <c r="AY9" s="82">
        <v>-0.13</v>
      </c>
      <c r="AZ9" s="82">
        <v>-0.13</v>
      </c>
      <c r="BA9" s="82">
        <v>-0.1</v>
      </c>
      <c r="BB9" s="82">
        <v>-0.09</v>
      </c>
      <c r="BC9" s="82">
        <v>-0.1</v>
      </c>
      <c r="BD9" s="82">
        <v>0.06</v>
      </c>
      <c r="BE9" s="86">
        <v>-8.1599999999999895E-2</v>
      </c>
      <c r="BF9" s="86">
        <v>-5.2000000000000046E-2</v>
      </c>
      <c r="BG9" s="86">
        <v>-9.1400000000000037E-2</v>
      </c>
      <c r="BH9" s="86">
        <v>-0.13130000000000008</v>
      </c>
      <c r="BI9" s="86">
        <v>-0.19339999999999991</v>
      </c>
      <c r="BJ9" s="86">
        <v>-0.11999999999999988</v>
      </c>
      <c r="BK9" s="86">
        <v>-8.6999999999999966E-2</v>
      </c>
      <c r="BL9" s="86">
        <v>-8.6999999999999966E-2</v>
      </c>
      <c r="BM9" s="86">
        <v>-0.10899999999999987</v>
      </c>
      <c r="BN9" s="86">
        <v>-8.6999999999999966E-2</v>
      </c>
      <c r="BO9" s="83">
        <f>$BN9+(1/3)*($BQ9-$BN9)</f>
        <v>-6.7113017538525388E-2</v>
      </c>
      <c r="BP9" s="83">
        <f>$BN9+(2/3)*($BQ9-$BN9)</f>
        <v>-4.722603507705081E-2</v>
      </c>
      <c r="BQ9" s="82">
        <v>-2.7339052615576231E-2</v>
      </c>
      <c r="BR9" s="83">
        <f>$BQ9+(1/4)*($BU9-$BQ9)</f>
        <v>-1.6996744891981469E-2</v>
      </c>
      <c r="BS9" s="83">
        <f>$BQ9+(2/4)*($BU9-$BQ9)</f>
        <v>-6.6544371683867065E-3</v>
      </c>
      <c r="BT9" s="83">
        <f>$BQ9+(3/4)*($BU9-$BQ9)</f>
        <v>3.687870555208056E-3</v>
      </c>
      <c r="BU9" s="82">
        <v>1.4030178278802818E-2</v>
      </c>
      <c r="BV9" s="83">
        <f>$BU9+(1/5)*($BZ9-$BU9)</f>
        <v>1.0211194676331026E-2</v>
      </c>
      <c r="BW9" s="83">
        <f>$BU9+(2/5)*($BZ9-$BU9)</f>
        <v>6.392211073859233E-3</v>
      </c>
      <c r="BX9" s="83">
        <f>$BU9+(3/5)*($BZ9-$BU9)</f>
        <v>2.5732274713874403E-3</v>
      </c>
      <c r="BY9" s="83">
        <f>$BU9+(4/5)*($BZ9-$BU9)</f>
        <v>-1.2457561310843523E-3</v>
      </c>
      <c r="BZ9" s="82">
        <v>-5.064739733556145E-3</v>
      </c>
      <c r="CA9" s="83">
        <f>$BZ9+(1/4)*($CD9-$BZ9)</f>
        <v>8.823977481572931E-4</v>
      </c>
      <c r="CB9" s="83">
        <f>$BZ9+(2/4)*($CD9-$BZ9)</f>
        <v>6.8295352298707312E-3</v>
      </c>
      <c r="CC9" s="83">
        <f>$BZ9+(3/4)*($CD9-$BZ9)</f>
        <v>1.2776672711584169E-2</v>
      </c>
      <c r="CD9" s="89">
        <v>1.8723810193297608E-2</v>
      </c>
      <c r="CE9" s="83">
        <f>$CD9+(1/4)*($CH9-$CD9)</f>
        <v>1.7705820821087181E-2</v>
      </c>
      <c r="CF9" s="83">
        <f>$CD9+(2/4)*($CH9-$CD9)</f>
        <v>1.6687831448876755E-2</v>
      </c>
      <c r="CG9" s="83">
        <f>$CD9+(3/4)*($CH9-$CD9)</f>
        <v>1.5669842076666329E-2</v>
      </c>
      <c r="CH9" s="89">
        <v>1.4651852704455903E-2</v>
      </c>
      <c r="CI9" s="83">
        <f>$CH9+(1/5)*($CM9-$CH9)</f>
        <v>2.1429354432022096E-2</v>
      </c>
      <c r="CJ9" s="83">
        <f>$CH9+(2/5)*($CM9-$CH9)</f>
        <v>2.8206856159588289E-2</v>
      </c>
      <c r="CK9" s="83">
        <f>$CH9+(3/5)*($CM9-$CH9)</f>
        <v>3.4984357887154482E-2</v>
      </c>
      <c r="CL9" s="83">
        <f>$CH9+(4/5)*($CM9-$CH9)</f>
        <v>4.1761859614720676E-2</v>
      </c>
      <c r="CM9" s="82">
        <v>4.8539361342286869E-2</v>
      </c>
      <c r="CN9" s="83">
        <f>$CM9+(1/4)*($CQ9-$CM9)</f>
        <v>3.4672483717925362E-2</v>
      </c>
      <c r="CO9" s="83">
        <f>$CM9+(2/4)*($CQ9-$CM9)</f>
        <v>2.0805606093563855E-2</v>
      </c>
      <c r="CP9" s="83">
        <f>$CM9+(3/4)*($CQ9-$CM9)</f>
        <v>6.9387284692023488E-3</v>
      </c>
      <c r="CQ9" s="89">
        <v>-6.9281491551591579E-3</v>
      </c>
      <c r="CR9" s="356">
        <v>-6.9281491551591579E-3</v>
      </c>
      <c r="CS9" s="356">
        <v>-6.9281491551591579E-3</v>
      </c>
      <c r="CT9" s="128">
        <f>MIN(C9:CS9)</f>
        <v>-0.27</v>
      </c>
      <c r="CU9" s="130">
        <v>15</v>
      </c>
      <c r="CV9" s="130">
        <f>100*CT9</f>
        <v>-27</v>
      </c>
      <c r="CW9" s="371">
        <f>MIN(C9:AS9)</f>
        <v>-0.27</v>
      </c>
      <c r="CX9" s="358">
        <v>-8.9</v>
      </c>
      <c r="CY9" s="359">
        <f>100*((1+(CX9/100))*(1+(CZ9/100))-1)</f>
        <v>-5.073799999999995</v>
      </c>
      <c r="CZ9" s="399">
        <v>4.2</v>
      </c>
      <c r="DA9" s="208" t="s">
        <v>284</v>
      </c>
      <c r="DB9" s="124"/>
    </row>
    <row r="10" spans="1:106" s="127" customFormat="1" x14ac:dyDescent="0.2">
      <c r="A10" s="127" t="s">
        <v>282</v>
      </c>
      <c r="B10" s="127" t="s">
        <v>283</v>
      </c>
      <c r="C10" s="123"/>
      <c r="D10" s="123"/>
      <c r="E10" s="123"/>
      <c r="F10" s="123"/>
      <c r="G10" s="123"/>
      <c r="H10" s="123"/>
      <c r="I10" s="123"/>
      <c r="J10" s="128"/>
      <c r="K10" s="123"/>
      <c r="L10" s="123"/>
      <c r="M10" s="123"/>
      <c r="N10" s="123"/>
      <c r="O10" s="123"/>
      <c r="P10" s="123"/>
      <c r="Q10" s="123"/>
      <c r="R10" s="123"/>
      <c r="S10" s="123"/>
      <c r="T10" s="123"/>
      <c r="U10" s="123"/>
      <c r="V10" s="128"/>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9"/>
      <c r="AS10" s="129"/>
      <c r="AT10" s="82"/>
      <c r="AU10" s="82"/>
      <c r="AV10" s="82"/>
      <c r="AW10" s="82"/>
      <c r="AX10" s="82"/>
      <c r="AY10" s="82"/>
      <c r="AZ10" s="82"/>
      <c r="BA10" s="82"/>
      <c r="BB10" s="82"/>
      <c r="BC10" s="82"/>
      <c r="BD10" s="82"/>
      <c r="BE10" s="86"/>
      <c r="BF10" s="86"/>
      <c r="BG10" s="86"/>
      <c r="BH10" s="86"/>
      <c r="BI10" s="86"/>
      <c r="BJ10" s="86"/>
      <c r="BK10" s="86"/>
      <c r="BL10" s="86"/>
      <c r="BM10" s="86"/>
      <c r="BN10" s="86"/>
      <c r="BO10" s="82"/>
      <c r="BP10" s="82"/>
      <c r="BQ10" s="82">
        <v>-4.0079593354678596E-2</v>
      </c>
      <c r="BR10" s="83">
        <f>$BQ10+(1/4)*($BU10-$BQ10)</f>
        <v>-2.5639982624622394E-2</v>
      </c>
      <c r="BS10" s="83">
        <f>$BQ10+(2/4)*($BU10-$BQ10)</f>
        <v>-1.1200371894566189E-2</v>
      </c>
      <c r="BT10" s="83">
        <f>$BQ10+(3/4)*($BU10-$BQ10)</f>
        <v>3.2392388354900159E-3</v>
      </c>
      <c r="BU10" s="82">
        <v>1.7678849565546217E-2</v>
      </c>
      <c r="BV10" s="83">
        <f>$BU10+(1/5)*($BZ10-$BU10)</f>
        <v>1.2700431489393305E-2</v>
      </c>
      <c r="BW10" s="83">
        <f>$BU10+(2/5)*($BZ10-$BU10)</f>
        <v>7.7220134132403914E-3</v>
      </c>
      <c r="BX10" s="83">
        <f>$BU10+(3/5)*($BZ10-$BU10)</f>
        <v>2.7435953370874792E-3</v>
      </c>
      <c r="BY10" s="83">
        <f>$BU10+(4/5)*($BZ10-$BU10)</f>
        <v>-2.2348227390654347E-3</v>
      </c>
      <c r="BZ10" s="82">
        <v>-7.2132408152183469E-3</v>
      </c>
      <c r="CA10" s="83">
        <f>$BZ10+(1/4)*($CD10-$BZ10)</f>
        <v>-2.9120152873636784E-3</v>
      </c>
      <c r="CB10" s="83">
        <f>$BZ10+(2/4)*($CD10-$BZ10)</f>
        <v>1.3892102404909901E-3</v>
      </c>
      <c r="CC10" s="83">
        <f>$BZ10+(3/4)*($CD10-$BZ10)</f>
        <v>5.6904357683456586E-3</v>
      </c>
      <c r="CD10" s="89">
        <v>9.9916612962003271E-3</v>
      </c>
      <c r="CE10" s="83">
        <f>$CD10+(1/4)*($CH10-$CD10)</f>
        <v>1.4161816250959858E-2</v>
      </c>
      <c r="CF10" s="83">
        <f>$CD10+(2/4)*($CH10-$CD10)</f>
        <v>1.8331971205719388E-2</v>
      </c>
      <c r="CG10" s="83">
        <f>$CD10+(3/4)*($CH10-$CD10)</f>
        <v>2.2502126160478919E-2</v>
      </c>
      <c r="CH10" s="89">
        <v>2.667228111523845E-2</v>
      </c>
      <c r="CI10" s="83">
        <f>$CH10+(1/5)*($CM10-$CH10)</f>
        <v>3.2148810783275208E-2</v>
      </c>
      <c r="CJ10" s="83">
        <f>$CH10+(2/5)*($CM10-$CH10)</f>
        <v>3.762534045131196E-2</v>
      </c>
      <c r="CK10" s="83">
        <f>$CH10+(3/5)*($CM10-$CH10)</f>
        <v>4.3101870119348712E-2</v>
      </c>
      <c r="CL10" s="83">
        <f>$CH10+(4/5)*($CM10-$CH10)</f>
        <v>4.8578399787385471E-2</v>
      </c>
      <c r="CM10" s="82">
        <v>5.4054929455422229E-2</v>
      </c>
      <c r="CN10" s="83">
        <f>$CM10+(1/4)*($CQ10-$CM10)</f>
        <v>3.5642381998861355E-2</v>
      </c>
      <c r="CO10" s="83">
        <f>$CM10+(2/4)*($CQ10-$CM10)</f>
        <v>1.7229834542300482E-2</v>
      </c>
      <c r="CP10" s="83">
        <f>$CM10+(3/4)*($CQ10-$CM10)</f>
        <v>-1.182712914260392E-3</v>
      </c>
      <c r="CQ10" s="89">
        <v>-1.9595260370821266E-2</v>
      </c>
      <c r="CR10" s="356">
        <v>-1.9595260370821266E-2</v>
      </c>
      <c r="CS10" s="356">
        <v>-1.9595260370821266E-2</v>
      </c>
      <c r="CT10" s="123">
        <f>MIN(C10:CS10)</f>
        <v>-4.0079593354678596E-2</v>
      </c>
      <c r="CU10" s="128" t="s">
        <v>194</v>
      </c>
      <c r="CV10" s="128" t="s">
        <v>194</v>
      </c>
      <c r="CW10" s="128" t="s">
        <v>194</v>
      </c>
      <c r="CX10" s="358">
        <v>-9.9</v>
      </c>
      <c r="CY10" s="359">
        <f t="shared" ref="CY10" si="0">100*((1+(CX10/100))*(1+(CZ10/100))-1)</f>
        <v>-6.2059000000000086</v>
      </c>
      <c r="CZ10" s="399">
        <v>4.1000000000000005</v>
      </c>
      <c r="DA10" s="208" t="s">
        <v>284</v>
      </c>
      <c r="DB10" s="124"/>
    </row>
    <row r="11" spans="1:106" s="127" customFormat="1" x14ac:dyDescent="0.2">
      <c r="A11" s="127" t="s">
        <v>1</v>
      </c>
      <c r="B11" s="127" t="s">
        <v>9</v>
      </c>
      <c r="C11" s="123">
        <v>0.03</v>
      </c>
      <c r="D11" s="123">
        <v>-0.01</v>
      </c>
      <c r="E11" s="123">
        <v>-0.03</v>
      </c>
      <c r="F11" s="123">
        <v>-0.08</v>
      </c>
      <c r="G11" s="123">
        <v>-0.09</v>
      </c>
      <c r="H11" s="123">
        <v>-0.12</v>
      </c>
      <c r="I11" s="123">
        <v>-0.08</v>
      </c>
      <c r="J11" s="128">
        <v>-7.0000000000000007E-2</v>
      </c>
      <c r="K11" s="123">
        <v>-0.06</v>
      </c>
      <c r="L11" s="123">
        <v>-0.08</v>
      </c>
      <c r="M11" s="123">
        <v>-7.0000000000000007E-2</v>
      </c>
      <c r="N11" s="123">
        <v>-0.02</v>
      </c>
      <c r="O11" s="123">
        <v>-0.08</v>
      </c>
      <c r="P11" s="123">
        <v>-0.01</v>
      </c>
      <c r="Q11" s="123">
        <v>-0.04</v>
      </c>
      <c r="R11" s="123">
        <v>-0.08</v>
      </c>
      <c r="S11" s="123">
        <v>-0.08</v>
      </c>
      <c r="T11" s="123">
        <v>-0.08</v>
      </c>
      <c r="U11" s="123">
        <v>-0.06</v>
      </c>
      <c r="V11" s="128">
        <v>-0.06</v>
      </c>
      <c r="W11" s="123">
        <v>-6.1600000000000002E-2</v>
      </c>
      <c r="X11" s="123">
        <v>-0.01</v>
      </c>
      <c r="Y11" s="123">
        <v>0.02</v>
      </c>
      <c r="Z11" s="123">
        <v>-0.02</v>
      </c>
      <c r="AA11" s="123">
        <v>-0.03</v>
      </c>
      <c r="AB11" s="123">
        <v>0.02</v>
      </c>
      <c r="AC11" s="123">
        <v>0</v>
      </c>
      <c r="AD11" s="123">
        <v>0.03</v>
      </c>
      <c r="AE11" s="123">
        <v>0.02</v>
      </c>
      <c r="AF11" s="123">
        <v>0.03</v>
      </c>
      <c r="AG11" s="123">
        <v>0.03</v>
      </c>
      <c r="AH11" s="123">
        <v>0.06</v>
      </c>
      <c r="AI11" s="123">
        <v>0.01</v>
      </c>
      <c r="AJ11" s="123">
        <v>0.02</v>
      </c>
      <c r="AK11" s="123">
        <v>0.03</v>
      </c>
      <c r="AL11" s="123">
        <v>0.05</v>
      </c>
      <c r="AM11" s="123">
        <v>0.02</v>
      </c>
      <c r="AN11" s="123">
        <v>0.03</v>
      </c>
      <c r="AO11" s="123">
        <v>0.03</v>
      </c>
      <c r="AP11" s="123">
        <v>0</v>
      </c>
      <c r="AQ11" s="123">
        <v>0.02</v>
      </c>
      <c r="AR11" s="129">
        <v>-2.4999999999999994E-2</v>
      </c>
      <c r="AS11" s="129">
        <v>-2.4999999999999994E-2</v>
      </c>
      <c r="AT11" s="82">
        <v>-0.06</v>
      </c>
      <c r="AU11" s="82">
        <v>-0.04</v>
      </c>
      <c r="AV11" s="82">
        <v>0</v>
      </c>
      <c r="AW11" s="82">
        <v>0.02</v>
      </c>
      <c r="AX11" s="82">
        <v>0.02</v>
      </c>
      <c r="AY11" s="82">
        <v>0.02</v>
      </c>
      <c r="AZ11" s="82">
        <v>0</v>
      </c>
      <c r="BA11" s="82">
        <v>0.01</v>
      </c>
      <c r="BB11" s="82">
        <v>0.03</v>
      </c>
      <c r="BC11" s="82">
        <v>0.02</v>
      </c>
      <c r="BD11" s="82">
        <v>0.04</v>
      </c>
      <c r="BE11" s="86">
        <v>7.910000000000017E-2</v>
      </c>
      <c r="BF11" s="86">
        <v>-7.8500000000000014E-2</v>
      </c>
      <c r="BG11" s="86">
        <v>3.9599999999999858E-2</v>
      </c>
      <c r="BH11" s="86">
        <v>0.16480000000000006</v>
      </c>
      <c r="BI11" s="86">
        <v>-3.1999999999999917E-2</v>
      </c>
      <c r="BJ11" s="89">
        <v>3.0400000000000205E-2</v>
      </c>
      <c r="BK11" s="89">
        <v>4.1600000000000081E-2</v>
      </c>
      <c r="BL11" s="89">
        <v>5.2799999999999958E-2</v>
      </c>
      <c r="BM11" s="89">
        <v>3.0400000000000205E-2</v>
      </c>
      <c r="BN11" s="89">
        <v>4.1600000000000081E-2</v>
      </c>
      <c r="BO11" s="83">
        <f>$BN11+(1/3)*($BQ11-$BN11)</f>
        <v>5.6475001395706638E-2</v>
      </c>
      <c r="BP11" s="83">
        <f>$BN11+(2/3)*($BQ11-$BN11)</f>
        <v>7.1350002791413195E-2</v>
      </c>
      <c r="BQ11" s="82">
        <v>8.6225004187119758E-2</v>
      </c>
      <c r="BR11" s="83">
        <f>$BQ11+(1/4)*($BU11-$BQ11)</f>
        <v>6.311231401432757E-2</v>
      </c>
      <c r="BS11" s="83">
        <f>$BQ11+(2/4)*($BU11-$BQ11)</f>
        <v>3.9999623841535381E-2</v>
      </c>
      <c r="BT11" s="83">
        <f>$BQ11+(3/4)*($BU11-$BQ11)</f>
        <v>1.6886933668743193E-2</v>
      </c>
      <c r="BU11" s="82">
        <v>-6.2257565040489959E-3</v>
      </c>
      <c r="BV11" s="83">
        <f>$BU11+(1/5)*($BZ11-$BU11)</f>
        <v>-2.8255989277097254E-4</v>
      </c>
      <c r="BW11" s="83">
        <f>$BU11+(2/5)*($BZ11-$BU11)</f>
        <v>5.6606367185070509E-3</v>
      </c>
      <c r="BX11" s="83">
        <f>$BU11+(3/5)*($BZ11-$BU11)</f>
        <v>1.1603833329785072E-2</v>
      </c>
      <c r="BY11" s="83">
        <f>$BU11+(4/5)*($BZ11-$BU11)</f>
        <v>1.7547029941063098E-2</v>
      </c>
      <c r="BZ11" s="82">
        <v>2.349022655234112E-2</v>
      </c>
      <c r="CA11" s="83">
        <f>$BZ11+(1/4)*($CD11-$BZ11)</f>
        <v>4.1012530611058917E-2</v>
      </c>
      <c r="CB11" s="83">
        <f>$BZ11+(2/4)*($CD11-$BZ11)</f>
        <v>5.8534834669776714E-2</v>
      </c>
      <c r="CC11" s="83">
        <f>$BZ11+(3/4)*($CD11-$BZ11)</f>
        <v>7.6057138728494511E-2</v>
      </c>
      <c r="CD11" s="89">
        <v>9.3579442787212308E-2</v>
      </c>
      <c r="CE11" s="83">
        <f>$CD11+(1/4)*($CH11-$CD11)</f>
        <v>7.3010616650437121E-2</v>
      </c>
      <c r="CF11" s="83">
        <f>$CD11+(2/4)*($CH11-$CD11)</f>
        <v>5.2441790513661934E-2</v>
      </c>
      <c r="CG11" s="83">
        <f>$CD11+(3/4)*($CH11-$CD11)</f>
        <v>3.1872964376886748E-2</v>
      </c>
      <c r="CH11" s="89">
        <v>1.1304138240111561E-2</v>
      </c>
      <c r="CI11" s="83">
        <f>$CH11+(1/5)*($CM11-$CH11)</f>
        <v>3.313592587223773E-2</v>
      </c>
      <c r="CJ11" s="83">
        <f>$CH11+(2/5)*($CM11-$CH11)</f>
        <v>5.4967713504363899E-2</v>
      </c>
      <c r="CK11" s="83">
        <f>$CH11+(3/5)*($CM11-$CH11)</f>
        <v>7.6799501136490061E-2</v>
      </c>
      <c r="CL11" s="83">
        <f>$CH11+(4/5)*($CM11-$CH11)</f>
        <v>9.8631288768616238E-2</v>
      </c>
      <c r="CM11" s="82">
        <v>0.1204630764007424</v>
      </c>
      <c r="CN11" s="83">
        <f>$CM11+(1/4)*($CQ11-$CM11)</f>
        <v>0.12814404725591144</v>
      </c>
      <c r="CO11" s="83">
        <f>$CM11+(2/4)*($CQ11-$CM11)</f>
        <v>0.1358250181110805</v>
      </c>
      <c r="CP11" s="83">
        <f>$CM11+(3/4)*($CQ11-$CM11)</f>
        <v>0.14350598896624955</v>
      </c>
      <c r="CQ11" s="89">
        <v>0.15118695982141861</v>
      </c>
      <c r="CR11" s="356">
        <v>0.15118695982141861</v>
      </c>
      <c r="CS11" s="356">
        <v>0.15118695982141861</v>
      </c>
      <c r="CT11" s="128">
        <f t="shared" ref="CT11:CT12" si="1">MIN(C11:CS11)</f>
        <v>-0.12</v>
      </c>
      <c r="CU11" s="131">
        <v>16</v>
      </c>
      <c r="CV11" s="130">
        <f t="shared" ref="CV11:CV15" si="2">100*CT11</f>
        <v>-12</v>
      </c>
      <c r="CW11" s="371">
        <f t="shared" ref="CW11:CW15" si="3">MIN(C11:AS11)</f>
        <v>-0.12</v>
      </c>
      <c r="CX11" s="358">
        <v>-1.5</v>
      </c>
      <c r="CY11" s="359">
        <f>100*((1+(CX11/100))*(1+(CZ11/100))-1)</f>
        <v>4.1144999999999987</v>
      </c>
      <c r="CZ11" s="399">
        <v>5.7</v>
      </c>
      <c r="DA11" s="208" t="s">
        <v>284</v>
      </c>
    </row>
    <row r="12" spans="1:106" s="127" customFormat="1" x14ac:dyDescent="0.2">
      <c r="A12" s="127" t="s">
        <v>2</v>
      </c>
      <c r="B12" s="127" t="s">
        <v>6</v>
      </c>
      <c r="C12" s="123">
        <v>1.3067812551372175E-2</v>
      </c>
      <c r="D12" s="123">
        <v>-1.9684800788570544E-2</v>
      </c>
      <c r="E12" s="123">
        <v>-0.10324683910415462</v>
      </c>
      <c r="F12" s="123">
        <v>-0.19989880300246013</v>
      </c>
      <c r="G12" s="123">
        <v>-0.28822127514780166</v>
      </c>
      <c r="H12" s="123">
        <v>-0.21301103077885725</v>
      </c>
      <c r="I12" s="123">
        <v>-0.19342587535636524</v>
      </c>
      <c r="J12" s="123">
        <v>-0.25777539806525368</v>
      </c>
      <c r="K12" s="123">
        <v>-0.26</v>
      </c>
      <c r="L12" s="123">
        <v>-0.25</v>
      </c>
      <c r="M12" s="123">
        <v>-0.3</v>
      </c>
      <c r="N12" s="123">
        <v>-0.17</v>
      </c>
      <c r="O12" s="123">
        <v>-0.21</v>
      </c>
      <c r="P12" s="123">
        <v>-0.24</v>
      </c>
      <c r="Q12" s="123">
        <v>-0.24</v>
      </c>
      <c r="R12" s="123">
        <v>-0.2</v>
      </c>
      <c r="S12" s="123">
        <v>-0.18</v>
      </c>
      <c r="T12" s="123">
        <v>-0.13</v>
      </c>
      <c r="U12" s="123">
        <v>-0.12</v>
      </c>
      <c r="V12" s="128">
        <v>-0.12</v>
      </c>
      <c r="W12" s="123">
        <v>-0.11172660464762234</v>
      </c>
      <c r="X12" s="123">
        <v>-0.13800009084247719</v>
      </c>
      <c r="Y12" s="123">
        <v>-0.12708807495425917</v>
      </c>
      <c r="Z12" s="123">
        <v>-0.11</v>
      </c>
      <c r="AA12" s="123">
        <v>-0.1364680111718789</v>
      </c>
      <c r="AB12" s="123">
        <v>-0.13229145488741764</v>
      </c>
      <c r="AC12" s="123">
        <v>-0.1</v>
      </c>
      <c r="AD12" s="123">
        <v>-0.09</v>
      </c>
      <c r="AE12" s="123">
        <v>-0.1</v>
      </c>
      <c r="AF12" s="123">
        <v>-0.09</v>
      </c>
      <c r="AG12" s="123">
        <v>-0.09</v>
      </c>
      <c r="AH12" s="123">
        <v>-0.08</v>
      </c>
      <c r="AI12" s="123">
        <v>-7.0000000000000007E-2</v>
      </c>
      <c r="AJ12" s="123">
        <v>-0.09</v>
      </c>
      <c r="AK12" s="123">
        <v>-0.1</v>
      </c>
      <c r="AL12" s="123">
        <v>-7.0000000000000007E-2</v>
      </c>
      <c r="AM12" s="123">
        <v>-0.09</v>
      </c>
      <c r="AN12" s="123">
        <v>-7.0000000000000007E-2</v>
      </c>
      <c r="AO12" s="123">
        <v>-0.12</v>
      </c>
      <c r="AP12" s="129">
        <v>-9.5095501786155653E-2</v>
      </c>
      <c r="AQ12" s="224">
        <v>-7.623397995449098E-2</v>
      </c>
      <c r="AR12" s="224">
        <f t="shared" ref="AR12:AT13" si="4">AQ12+((1/4)*($AU12-$AQ12))</f>
        <v>-8.3089340870123443E-2</v>
      </c>
      <c r="AS12" s="224">
        <f t="shared" si="4"/>
        <v>-8.9944701785755907E-2</v>
      </c>
      <c r="AT12" s="224">
        <f t="shared" si="4"/>
        <v>-9.680006270138837E-2</v>
      </c>
      <c r="AU12" s="86">
        <v>-0.10365542361702082</v>
      </c>
      <c r="AV12" s="86">
        <v>-0.14739277186813746</v>
      </c>
      <c r="AW12" s="86">
        <v>-0.14315321672157463</v>
      </c>
      <c r="AX12" s="123">
        <v>-0.13159173415731595</v>
      </c>
      <c r="AY12" s="123">
        <v>-0.15281125860119305</v>
      </c>
      <c r="AZ12" s="123">
        <v>-0.14305984041962938</v>
      </c>
      <c r="BA12" s="123">
        <v>-0.11825316947141079</v>
      </c>
      <c r="BB12" s="123">
        <v>-0.11395351363521711</v>
      </c>
      <c r="BC12" s="123">
        <v>-0.1357210071121438</v>
      </c>
      <c r="BD12" s="123">
        <v>-0.1083389522198701</v>
      </c>
      <c r="BE12" s="86">
        <v>-9.4108451816004246E-2</v>
      </c>
      <c r="BF12" s="86">
        <v>-0.1641478443273568</v>
      </c>
      <c r="BG12" s="86">
        <v>-0.12687900656885459</v>
      </c>
      <c r="BH12" s="86">
        <v>-6.6870147456616152E-2</v>
      </c>
      <c r="BI12" s="86">
        <v>2.5492045697969031E-2</v>
      </c>
      <c r="BJ12" s="86">
        <v>-2.9812625302038261E-2</v>
      </c>
      <c r="BK12" s="89">
        <v>-1.5673588925052904E-3</v>
      </c>
      <c r="BL12" s="89">
        <v>-0.11453835851803787</v>
      </c>
      <c r="BM12" s="89">
        <v>-3.1209443471176164E-2</v>
      </c>
      <c r="BN12" s="89">
        <v>-5.5659501851735314E-2</v>
      </c>
      <c r="BO12" s="89">
        <v>7.6741620808501415E-2</v>
      </c>
      <c r="BP12" s="89">
        <v>3.5736444070754665E-2</v>
      </c>
      <c r="BQ12" s="87">
        <v>-3.3583254664717128E-2</v>
      </c>
      <c r="BR12" s="87">
        <v>-5.2017147875011487E-2</v>
      </c>
      <c r="BS12" s="4">
        <v>-6.3944902744697996E-2</v>
      </c>
      <c r="BT12" s="4">
        <v>-8.0614299079195983E-2</v>
      </c>
      <c r="BU12" s="4">
        <v>-3.0682153352696927E-2</v>
      </c>
      <c r="BV12" s="4">
        <v>-9.5662926001582067E-3</v>
      </c>
      <c r="BW12" s="4">
        <v>1.6501350151022495E-2</v>
      </c>
      <c r="BX12" s="4">
        <v>1.5582906478796866E-2</v>
      </c>
      <c r="BY12" s="4">
        <v>-1.1364263857428423E-2</v>
      </c>
      <c r="BZ12" s="4">
        <v>3.2940644886665808E-2</v>
      </c>
      <c r="CA12" s="4">
        <v>-2.3748845358675382E-2</v>
      </c>
      <c r="CB12" s="4">
        <v>-6.1952322356914592E-2</v>
      </c>
      <c r="CC12" s="4">
        <v>-5.4566983404379946E-2</v>
      </c>
      <c r="CD12" s="4">
        <v>-3.8564497032305523E-2</v>
      </c>
      <c r="CE12" s="4">
        <v>-5.0738199254374158E-2</v>
      </c>
      <c r="CF12" s="4">
        <v>-4.2814396458478711E-2</v>
      </c>
      <c r="CG12" s="4">
        <v>-2.6890705671768749E-2</v>
      </c>
      <c r="CH12" s="4">
        <v>-3.6787455186828542E-2</v>
      </c>
      <c r="CI12" s="4">
        <v>-5.9988645221027384E-2</v>
      </c>
      <c r="CJ12" s="4">
        <v>-5.2625583344000401E-2</v>
      </c>
      <c r="CK12" s="4">
        <v>-4.3468903340204104E-2</v>
      </c>
      <c r="CL12" s="4">
        <v>-5.7571884900517088E-2</v>
      </c>
      <c r="CM12" s="4">
        <v>-7.5893923153976389E-2</v>
      </c>
      <c r="CN12" s="4">
        <v>-7.6529891877588019E-2</v>
      </c>
      <c r="CO12" s="4">
        <v>-7.9338385115814855E-2</v>
      </c>
      <c r="CP12" s="4">
        <v>-7.3925047826162951E-2</v>
      </c>
      <c r="CQ12" s="4">
        <v>1.3677541157729178E-2</v>
      </c>
      <c r="CR12" s="4">
        <v>-0.11871512637432438</v>
      </c>
      <c r="CS12" s="4">
        <v>-0.13914515650384099</v>
      </c>
      <c r="CT12" s="128">
        <f t="shared" si="1"/>
        <v>-0.3</v>
      </c>
      <c r="CU12" s="130">
        <v>21</v>
      </c>
      <c r="CV12" s="130">
        <f t="shared" si="2"/>
        <v>-30</v>
      </c>
      <c r="CW12" s="371">
        <f t="shared" si="3"/>
        <v>-0.3</v>
      </c>
      <c r="CX12" s="360">
        <v>-13</v>
      </c>
      <c r="CY12" s="360">
        <v>-5</v>
      </c>
      <c r="CZ12" s="131"/>
      <c r="DA12" s="208"/>
    </row>
    <row r="13" spans="1:106" s="127" customFormat="1" x14ac:dyDescent="0.2">
      <c r="A13" s="127" t="s">
        <v>3</v>
      </c>
      <c r="B13" s="127" t="s">
        <v>7</v>
      </c>
      <c r="C13" s="123">
        <v>2.1604427227432887E-2</v>
      </c>
      <c r="D13" s="123">
        <v>6.1687663038662008E-2</v>
      </c>
      <c r="E13" s="123">
        <v>-4.7044911618649831E-4</v>
      </c>
      <c r="F13" s="123">
        <v>-2.2205183273770156E-2</v>
      </c>
      <c r="G13" s="123">
        <v>-0.19435130184871077</v>
      </c>
      <c r="H13" s="123">
        <v>6.978071758112632E-2</v>
      </c>
      <c r="I13" s="123">
        <v>-4.9896890049930774E-3</v>
      </c>
      <c r="J13" s="123">
        <v>-0.14000000000000001</v>
      </c>
      <c r="K13" s="123">
        <v>-0.01</v>
      </c>
      <c r="L13" s="123">
        <v>-0.06</v>
      </c>
      <c r="M13" s="123">
        <v>-0.1</v>
      </c>
      <c r="N13" s="123">
        <v>9.6317013453477332E-2</v>
      </c>
      <c r="O13" s="123">
        <v>-0.09</v>
      </c>
      <c r="P13" s="123">
        <v>-0.12</v>
      </c>
      <c r="Q13" s="123">
        <v>-0.11</v>
      </c>
      <c r="R13" s="123">
        <v>-0.03</v>
      </c>
      <c r="S13" s="123">
        <v>-0.04</v>
      </c>
      <c r="T13" s="123">
        <v>-0.01</v>
      </c>
      <c r="U13" s="123">
        <v>0</v>
      </c>
      <c r="V13" s="128">
        <v>0.01</v>
      </c>
      <c r="W13" s="123">
        <v>-4.1744103070805005E-2</v>
      </c>
      <c r="X13" s="123">
        <v>4.7256255931220834E-2</v>
      </c>
      <c r="Y13" s="123">
        <v>9.1094943250254926E-2</v>
      </c>
      <c r="Z13" s="123">
        <v>0.02</v>
      </c>
      <c r="AA13" s="123">
        <v>7.3539964987154871E-2</v>
      </c>
      <c r="AB13" s="123">
        <v>-2.2860051327430925E-2</v>
      </c>
      <c r="AC13" s="123">
        <v>0.06</v>
      </c>
      <c r="AD13" s="123">
        <v>0.05</v>
      </c>
      <c r="AE13" s="123">
        <v>0.01</v>
      </c>
      <c r="AF13" s="123">
        <v>0.03</v>
      </c>
      <c r="AG13" s="123">
        <v>0.05</v>
      </c>
      <c r="AH13" s="123">
        <v>0.05</v>
      </c>
      <c r="AI13" s="123">
        <v>0</v>
      </c>
      <c r="AJ13" s="123">
        <v>0.04</v>
      </c>
      <c r="AK13" s="123">
        <v>0.03</v>
      </c>
      <c r="AL13" s="123">
        <v>0.13</v>
      </c>
      <c r="AM13" s="123">
        <v>7.0000000000000007E-2</v>
      </c>
      <c r="AN13" s="123">
        <v>0.03</v>
      </c>
      <c r="AO13" s="123">
        <v>0.09</v>
      </c>
      <c r="AP13" s="123">
        <v>0.08</v>
      </c>
      <c r="AQ13" s="224">
        <v>8.0844095192067977E-2</v>
      </c>
      <c r="AR13" s="224">
        <f t="shared" si="4"/>
        <v>3.5112227286834663E-2</v>
      </c>
      <c r="AS13" s="224">
        <f t="shared" si="4"/>
        <v>-1.0619640618398651E-2</v>
      </c>
      <c r="AT13" s="224">
        <f t="shared" si="4"/>
        <v>-5.6351508523631966E-2</v>
      </c>
      <c r="AU13" s="225">
        <v>-0.10208337642886527</v>
      </c>
      <c r="AV13" s="86">
        <v>-0.14322245851345339</v>
      </c>
      <c r="AW13" s="86">
        <v>1.5458212713841027E-2</v>
      </c>
      <c r="AX13" s="123">
        <v>4.0212591530483476E-2</v>
      </c>
      <c r="AY13" s="123">
        <v>-3.6413223733590731E-2</v>
      </c>
      <c r="AZ13" s="123">
        <v>4.9698276515424498E-3</v>
      </c>
      <c r="BA13" s="123">
        <v>4.6395833767301879E-2</v>
      </c>
      <c r="BB13" s="123">
        <v>2.8301111682860645E-3</v>
      </c>
      <c r="BC13" s="123">
        <v>-6.2847718162915818E-3</v>
      </c>
      <c r="BD13" s="123">
        <v>-4.7482204621918343E-3</v>
      </c>
      <c r="BE13" s="89">
        <v>5.6792179422936684E-2</v>
      </c>
      <c r="BF13" s="89">
        <v>-0.17390859866761424</v>
      </c>
      <c r="BG13" s="89">
        <v>-5.8252972871461958E-2</v>
      </c>
      <c r="BH13" s="89">
        <v>3.6727135868003628E-2</v>
      </c>
      <c r="BI13" s="89">
        <v>0.25825276669581365</v>
      </c>
      <c r="BJ13" s="89">
        <v>0.10215538554618749</v>
      </c>
      <c r="BK13" s="89">
        <v>1.9672592894155124E-2</v>
      </c>
      <c r="BL13" s="89">
        <v>-2.1533156325792648E-2</v>
      </c>
      <c r="BM13" s="89">
        <v>2.4167962632946762E-2</v>
      </c>
      <c r="BN13" s="89">
        <v>-2.818660495154612E-2</v>
      </c>
      <c r="BO13" s="89">
        <v>0.26903772505938794</v>
      </c>
      <c r="BP13" s="89">
        <v>6.1596271885064231E-2</v>
      </c>
      <c r="BQ13" s="87">
        <v>5.9225906795333412E-2</v>
      </c>
      <c r="BR13" s="87">
        <v>4.9304297473323745E-2</v>
      </c>
      <c r="BS13" s="4">
        <v>-2.5722696437973418E-2</v>
      </c>
      <c r="BT13" s="4">
        <v>3.5573155714235388E-2</v>
      </c>
      <c r="BU13" s="4">
        <v>0.11805524862485355</v>
      </c>
      <c r="BV13" s="4">
        <v>0.19137693106668291</v>
      </c>
      <c r="BW13" s="4">
        <v>5.5664461630466594E-2</v>
      </c>
      <c r="BX13" s="4">
        <v>-1.0916254131075333E-2</v>
      </c>
      <c r="BY13" s="4">
        <v>0.10046459739146466</v>
      </c>
      <c r="BZ13" s="4">
        <v>0.14812569572930881</v>
      </c>
      <c r="CA13" s="4">
        <v>0.1192820814781983</v>
      </c>
      <c r="CB13" s="4">
        <v>0.16086898793186627</v>
      </c>
      <c r="CC13" s="4">
        <v>1.359810728404876E-2</v>
      </c>
      <c r="CD13" s="4">
        <v>4.2786768288722445E-2</v>
      </c>
      <c r="CE13" s="4">
        <v>5.9913392620102944E-2</v>
      </c>
      <c r="CF13" s="4">
        <v>5.3059714612214995E-2</v>
      </c>
      <c r="CG13" s="4">
        <v>3.9276775227247443E-2</v>
      </c>
      <c r="CH13" s="4">
        <v>4.4012671166325811E-2</v>
      </c>
      <c r="CI13" s="4">
        <v>8.5094007035408398E-2</v>
      </c>
      <c r="CJ13" s="4">
        <v>3.1802684432406803E-2</v>
      </c>
      <c r="CK13" s="284">
        <v>0.1446376190435045</v>
      </c>
      <c r="CL13" s="284">
        <v>1.4494077631295052E-2</v>
      </c>
      <c r="CM13" s="284">
        <v>0.16997902653673</v>
      </c>
      <c r="CN13" s="284">
        <v>8.3531824854341033E-2</v>
      </c>
      <c r="CO13" s="284">
        <v>1.8273713471656239E-2</v>
      </c>
      <c r="CP13" s="284">
        <v>-5.1286799825566456E-2</v>
      </c>
      <c r="CQ13" s="284">
        <v>6.035588740869216E-2</v>
      </c>
      <c r="CR13" s="284">
        <v>-0.11854084066920011</v>
      </c>
      <c r="CS13" s="284">
        <v>0.13099147805450706</v>
      </c>
      <c r="CT13" s="128">
        <f t="shared" ref="CT13:CT14" si="5">MIN(C13:CS13)</f>
        <v>-0.19435130184871077</v>
      </c>
      <c r="CU13" s="130">
        <v>15</v>
      </c>
      <c r="CV13" s="130">
        <f t="shared" si="2"/>
        <v>-19.435130184871078</v>
      </c>
      <c r="CW13" s="371">
        <f t="shared" si="3"/>
        <v>-0.19435130184871077</v>
      </c>
      <c r="CX13" s="360">
        <v>1</v>
      </c>
      <c r="CY13" s="360">
        <v>5</v>
      </c>
      <c r="CZ13" s="131"/>
      <c r="DA13" s="208"/>
    </row>
    <row r="14" spans="1:106" s="127" customFormat="1" x14ac:dyDescent="0.2">
      <c r="A14" s="127" t="s">
        <v>5</v>
      </c>
      <c r="B14" s="127" t="s">
        <v>10</v>
      </c>
      <c r="C14" s="129">
        <v>-0.1315086782376502</v>
      </c>
      <c r="D14" s="129">
        <v>-0.41994057444701222</v>
      </c>
      <c r="E14" s="129">
        <v>-0.62449664429530205</v>
      </c>
      <c r="F14" s="129">
        <v>-0.71870794078061906</v>
      </c>
      <c r="G14" s="129">
        <v>-0.79479377958079789</v>
      </c>
      <c r="H14" s="129">
        <v>-0.73797970886634323</v>
      </c>
      <c r="I14" s="129">
        <v>-0.70136307311028501</v>
      </c>
      <c r="J14" s="128">
        <v>-0.69655172413793098</v>
      </c>
      <c r="K14" s="123">
        <v>-0.76854395604395609</v>
      </c>
      <c r="L14" s="123">
        <v>-0.75110206849779582</v>
      </c>
      <c r="M14" s="123">
        <v>-0.79461615154536391</v>
      </c>
      <c r="N14" s="123">
        <v>-0.68256648374841711</v>
      </c>
      <c r="O14" s="123">
        <v>-0.7035073409461664</v>
      </c>
      <c r="P14" s="123">
        <v>-0.75405405405405401</v>
      </c>
      <c r="Q14" s="123">
        <v>-0.6508979413053001</v>
      </c>
      <c r="R14" s="123">
        <v>-0.62643678160919536</v>
      </c>
      <c r="S14" s="123">
        <v>-0.5871839581517001</v>
      </c>
      <c r="T14" s="123">
        <v>-0.48370786516853931</v>
      </c>
      <c r="U14" s="123">
        <v>-0.49718785151856015</v>
      </c>
      <c r="V14" s="128">
        <v>-0.5022148394241418</v>
      </c>
      <c r="W14" s="123">
        <v>-0.5319735391400221</v>
      </c>
      <c r="X14" s="123">
        <v>-0.50234986945169713</v>
      </c>
      <c r="Y14" s="123">
        <v>-0.58577586206896548</v>
      </c>
      <c r="Z14" s="123">
        <v>-0.56075124568800305</v>
      </c>
      <c r="AA14" s="123">
        <v>-0.56093189964157708</v>
      </c>
      <c r="AB14" s="123">
        <v>-0.57350852272727271</v>
      </c>
      <c r="AC14" s="123">
        <v>-0.58905982905982901</v>
      </c>
      <c r="AD14" s="123">
        <v>-0.54558058925476605</v>
      </c>
      <c r="AE14" s="123">
        <v>-0.54160839160839158</v>
      </c>
      <c r="AF14" s="123">
        <v>-0.55563258232235702</v>
      </c>
      <c r="AG14" s="123">
        <v>-0.54647887323943656</v>
      </c>
      <c r="AH14" s="123">
        <v>-0.55637773079633546</v>
      </c>
      <c r="AI14" s="123">
        <v>-0.54320113314447593</v>
      </c>
      <c r="AJ14" s="123">
        <v>-0.47222222222222221</v>
      </c>
      <c r="AK14" s="123">
        <v>-0.49049429657794674</v>
      </c>
      <c r="AL14" s="123">
        <v>-0.52270168855534704</v>
      </c>
      <c r="AM14" s="123">
        <v>-0.56221719457013575</v>
      </c>
      <c r="AN14" s="123">
        <v>-0.5891126025354213</v>
      </c>
      <c r="AO14" s="123">
        <v>-0.63580484056857478</v>
      </c>
      <c r="AP14" s="123">
        <v>-0.61707126076742358</v>
      </c>
      <c r="AQ14" s="129">
        <v>-0.56969949916527551</v>
      </c>
      <c r="AR14" s="129">
        <v>-0.36669542709232095</v>
      </c>
      <c r="AS14" s="129">
        <v>-0.44272948822095859</v>
      </c>
      <c r="AT14" s="129">
        <v>-0.43623070674248576</v>
      </c>
      <c r="AU14" s="129">
        <v>-0.56104033970276013</v>
      </c>
      <c r="AV14" s="129">
        <v>-0.6334154351395731</v>
      </c>
      <c r="AW14" s="129">
        <v>-0.61379310344827587</v>
      </c>
      <c r="AX14" s="129">
        <v>-0.62208151958844482</v>
      </c>
      <c r="AY14" s="129">
        <v>-0.63381901840490795</v>
      </c>
      <c r="AZ14" s="129">
        <v>-0.63118322121092207</v>
      </c>
      <c r="BA14" s="129">
        <v>-0.59870550161812297</v>
      </c>
      <c r="BB14" s="129">
        <v>-0.6087128712871287</v>
      </c>
      <c r="BC14" s="129">
        <v>-0.62281722933643779</v>
      </c>
      <c r="BD14" s="129">
        <v>-0.60760953112990013</v>
      </c>
      <c r="BE14" s="86">
        <v>-0.63783426873555604</v>
      </c>
      <c r="BF14" s="86">
        <v>-0.68389261744966445</v>
      </c>
      <c r="BG14" s="86">
        <v>-0.68135935397039038</v>
      </c>
      <c r="BH14" s="86">
        <v>-0.61156186612576069</v>
      </c>
      <c r="BI14" s="86">
        <v>-0.50198500220555808</v>
      </c>
      <c r="BJ14" s="86">
        <v>-0.59657610718273169</v>
      </c>
      <c r="BK14" s="86">
        <v>-0.4598214285714286</v>
      </c>
      <c r="BL14" s="86">
        <v>-0.64354395604395598</v>
      </c>
      <c r="BM14" s="86">
        <v>-0.55442522889114954</v>
      </c>
      <c r="BN14" s="86">
        <v>-0.56729810568295114</v>
      </c>
      <c r="BO14" s="86">
        <v>-0.42000844238075141</v>
      </c>
      <c r="BP14" s="86">
        <v>-0.44290375203915167</v>
      </c>
      <c r="BQ14" s="86">
        <v>-0.54121621621621596</v>
      </c>
      <c r="BR14" s="86">
        <v>-0.51029347349978094</v>
      </c>
      <c r="BS14" s="86">
        <v>-0.42200328407224957</v>
      </c>
      <c r="BT14" s="86">
        <v>-0.43591979075850046</v>
      </c>
      <c r="BU14" s="86">
        <v>-0.27696629213483148</v>
      </c>
      <c r="BV14" s="86">
        <v>-0.2862767154105737</v>
      </c>
      <c r="BW14" s="86">
        <v>-0.30343300110741972</v>
      </c>
      <c r="BX14" s="86">
        <v>-0.29217199558985668</v>
      </c>
      <c r="BY14" s="86">
        <v>-0.26840731070496082</v>
      </c>
      <c r="BZ14" s="86">
        <v>-0.37715517241379309</v>
      </c>
      <c r="CA14" s="86">
        <v>-0.42008432349559216</v>
      </c>
      <c r="CB14" s="86">
        <v>-0.40465949820788533</v>
      </c>
      <c r="CC14" s="86">
        <v>-0.38849431818181818</v>
      </c>
      <c r="CD14" s="86">
        <v>-0.37128205128205127</v>
      </c>
      <c r="CE14" s="86">
        <v>-0.37435008665511266</v>
      </c>
      <c r="CF14" s="86">
        <v>-0.38006993006993006</v>
      </c>
      <c r="CG14" s="86">
        <v>-0.35875216637781632</v>
      </c>
      <c r="CH14" s="86">
        <v>-0.32605633802816902</v>
      </c>
      <c r="CI14" s="86">
        <v>-0.34108527131782945</v>
      </c>
      <c r="CJ14" s="86">
        <v>-0.34808781869688388</v>
      </c>
      <c r="CK14" s="86">
        <v>-0.26160862354892206</v>
      </c>
      <c r="CL14" s="86">
        <v>-0.30304182509505706</v>
      </c>
      <c r="CM14" s="86">
        <v>-0.33170731707317075</v>
      </c>
      <c r="CN14" s="86">
        <v>-0.31447963800904977</v>
      </c>
      <c r="CO14" s="86">
        <v>-0.35756897837434748</v>
      </c>
      <c r="CP14" s="86">
        <v>-0.33154053015751056</v>
      </c>
      <c r="CQ14" s="86">
        <v>-0.28778386844166015</v>
      </c>
      <c r="CR14" s="86">
        <v>-0.38564273789649417</v>
      </c>
      <c r="CS14" s="86">
        <v>3.7100949094046591E-2</v>
      </c>
      <c r="CT14" s="128">
        <f t="shared" si="5"/>
        <v>-0.79479377958079789</v>
      </c>
      <c r="CU14" s="130">
        <v>15</v>
      </c>
      <c r="CV14" s="130">
        <f t="shared" si="2"/>
        <v>-79.479377958079795</v>
      </c>
      <c r="CW14" s="371">
        <f t="shared" si="3"/>
        <v>-0.79479377958079789</v>
      </c>
      <c r="CX14" s="270">
        <v>-57</v>
      </c>
      <c r="CY14" s="270">
        <v>-48</v>
      </c>
      <c r="CZ14" s="131"/>
    </row>
    <row r="15" spans="1:106" s="127" customFormat="1" x14ac:dyDescent="0.2">
      <c r="A15" s="127" t="s">
        <v>4</v>
      </c>
      <c r="B15" s="127" t="s">
        <v>11</v>
      </c>
      <c r="C15" s="129">
        <v>-0.12863849765258217</v>
      </c>
      <c r="D15" s="129">
        <v>-0.52037142315709684</v>
      </c>
      <c r="E15" s="129">
        <v>-0.81371814092953521</v>
      </c>
      <c r="F15" s="129">
        <v>-0.88064283134705668</v>
      </c>
      <c r="G15" s="129">
        <v>-0.9142053445850914</v>
      </c>
      <c r="H15" s="129">
        <v>-0.89825581395348841</v>
      </c>
      <c r="I15" s="129">
        <v>-0.89994482251241492</v>
      </c>
      <c r="J15" s="128">
        <v>-0.89616388833099014</v>
      </c>
      <c r="K15" s="123">
        <v>-0.89333333333333331</v>
      </c>
      <c r="L15" s="123">
        <v>-0.89066757493188009</v>
      </c>
      <c r="M15" s="123">
        <v>-0.89914445541296484</v>
      </c>
      <c r="N15" s="123">
        <v>-0.87953480298559283</v>
      </c>
      <c r="O15" s="123">
        <v>-0.8824596109462578</v>
      </c>
      <c r="P15" s="123">
        <v>-0.87407055845594051</v>
      </c>
      <c r="Q15" s="123">
        <v>-0.86704918032786882</v>
      </c>
      <c r="R15" s="123">
        <v>-0.84802232069588057</v>
      </c>
      <c r="S15" s="123">
        <v>-0.79071758862818975</v>
      </c>
      <c r="T15" s="123">
        <v>-0.77916449991332981</v>
      </c>
      <c r="U15" s="123">
        <v>-0.7632228490832158</v>
      </c>
      <c r="V15" s="128">
        <v>-0.76687875574407915</v>
      </c>
      <c r="W15" s="123">
        <v>-0.75778608293290617</v>
      </c>
      <c r="X15" s="123">
        <v>-0.72778962331201136</v>
      </c>
      <c r="Y15" s="123">
        <v>-0.70754064337599443</v>
      </c>
      <c r="Z15" s="123">
        <v>-0.70621276595744675</v>
      </c>
      <c r="AA15" s="123">
        <v>-0.71325138912274799</v>
      </c>
      <c r="AB15" s="123">
        <v>-0.69434276206322798</v>
      </c>
      <c r="AC15" s="123">
        <v>-0.70826391202932359</v>
      </c>
      <c r="AD15" s="123">
        <v>-0.70516666666666672</v>
      </c>
      <c r="AE15" s="123">
        <v>-0.70084175084175082</v>
      </c>
      <c r="AF15" s="123">
        <v>-0.70067091002924475</v>
      </c>
      <c r="AG15" s="123">
        <v>-0.69410729991204922</v>
      </c>
      <c r="AH15" s="123">
        <v>-0.68661844484629297</v>
      </c>
      <c r="AI15" s="123">
        <v>-0.68570920092543153</v>
      </c>
      <c r="AJ15" s="123">
        <v>-0.65211406096361846</v>
      </c>
      <c r="AK15" s="123">
        <v>-0.67720364741641337</v>
      </c>
      <c r="AL15" s="123">
        <v>-0.72394020069629328</v>
      </c>
      <c r="AM15" s="123">
        <v>-0.74094765156217668</v>
      </c>
      <c r="AN15" s="123">
        <v>-0.74475597092419521</v>
      </c>
      <c r="AO15" s="123">
        <v>-0.75056410256410255</v>
      </c>
      <c r="AP15" s="123">
        <v>-0.72105798575788405</v>
      </c>
      <c r="AQ15" s="129">
        <v>-0.67099221401477338</v>
      </c>
      <c r="AR15" s="129">
        <v>-0.62375964718853361</v>
      </c>
      <c r="AS15" s="129">
        <v>-0.69400551793328313</v>
      </c>
      <c r="AT15" s="129">
        <v>-0.64008026084775516</v>
      </c>
      <c r="AU15" s="129">
        <v>-0.73215469613259665</v>
      </c>
      <c r="AV15" s="129">
        <v>-0.76617026005779065</v>
      </c>
      <c r="AW15" s="129">
        <v>-0.77554623703376735</v>
      </c>
      <c r="AX15" s="129">
        <v>-0.78541803099759877</v>
      </c>
      <c r="AY15" s="129">
        <v>-0.76695979899497491</v>
      </c>
      <c r="AZ15" s="129">
        <v>-0.79228173766343313</v>
      </c>
      <c r="BA15" s="129">
        <v>-0.77123120682649327</v>
      </c>
      <c r="BB15" s="129">
        <v>-0.77496991576413965</v>
      </c>
      <c r="BC15" s="129">
        <v>-0.78280632411067197</v>
      </c>
      <c r="BD15" s="129">
        <v>-0.77090517241379308</v>
      </c>
      <c r="BE15" s="86">
        <v>-0.78681068789084707</v>
      </c>
      <c r="BF15" s="86">
        <v>-0.77005247376311847</v>
      </c>
      <c r="BG15" s="86">
        <v>-0.76525821596244126</v>
      </c>
      <c r="BH15" s="86">
        <v>-0.78375527426160341</v>
      </c>
      <c r="BI15" s="86">
        <v>-0.76937984496124034</v>
      </c>
      <c r="BJ15" s="86">
        <v>-0.77827380952380953</v>
      </c>
      <c r="BK15" s="86">
        <v>-0.74476386036960984</v>
      </c>
      <c r="BL15" s="86">
        <v>-0.78934707903780066</v>
      </c>
      <c r="BM15" s="86">
        <v>-0.7740122615803815</v>
      </c>
      <c r="BN15" s="86">
        <v>-0.77344521224086871</v>
      </c>
      <c r="BO15" s="86">
        <v>-0.71185558062836307</v>
      </c>
      <c r="BP15" s="86">
        <v>-0.70260468183316849</v>
      </c>
      <c r="BQ15" s="86">
        <v>-0.67679164689131466</v>
      </c>
      <c r="BR15" s="86">
        <v>-0.6529508196721312</v>
      </c>
      <c r="BS15" s="86">
        <v>-0.57459379615952733</v>
      </c>
      <c r="BT15" s="86">
        <v>-0.54135982188730947</v>
      </c>
      <c r="BU15" s="86">
        <v>-0.52920783498006585</v>
      </c>
      <c r="BV15" s="86">
        <v>-0.51533850493653033</v>
      </c>
      <c r="BW15" s="86">
        <v>-0.52120890774125128</v>
      </c>
      <c r="BX15" s="86">
        <v>-0.47766506495817762</v>
      </c>
      <c r="BY15" s="86">
        <v>-0.48525230987917556</v>
      </c>
      <c r="BZ15" s="86">
        <v>-0.49861639571082672</v>
      </c>
      <c r="CA15" s="86">
        <v>-0.50961702127659569</v>
      </c>
      <c r="CB15" s="86">
        <v>-0.50816635797272269</v>
      </c>
      <c r="CC15" s="86">
        <v>-0.49534109816971716</v>
      </c>
      <c r="CD15" s="86">
        <v>-0.48900366544485174</v>
      </c>
      <c r="CE15" s="86">
        <v>-0.48433333333333334</v>
      </c>
      <c r="CF15" s="86">
        <v>-0.47306397306397308</v>
      </c>
      <c r="CG15" s="86">
        <v>-0.46757268191983486</v>
      </c>
      <c r="CH15" s="86">
        <v>-0.46051011433597183</v>
      </c>
      <c r="CI15" s="86">
        <v>-0.45081374321880652</v>
      </c>
      <c r="CJ15" s="86">
        <v>-0.43370706531411285</v>
      </c>
      <c r="CK15" s="86">
        <v>-0.34041297935103243</v>
      </c>
      <c r="CL15" s="86">
        <v>-0.36555217831813575</v>
      </c>
      <c r="CM15" s="86">
        <v>-0.36022936719229981</v>
      </c>
      <c r="CN15" s="86">
        <v>-0.37140492447755019</v>
      </c>
      <c r="CO15" s="86">
        <v>-0.35202492211838005</v>
      </c>
      <c r="CP15" s="86">
        <v>-0.35671794871794871</v>
      </c>
      <c r="CQ15" s="86">
        <v>-0.31353001017293997</v>
      </c>
      <c r="CR15" s="86">
        <v>-0.37612297863845079</v>
      </c>
      <c r="CS15" s="86">
        <v>-0.1595920617420066</v>
      </c>
      <c r="CT15" s="128">
        <f>MIN(C15:CS15)</f>
        <v>-0.9142053445850914</v>
      </c>
      <c r="CU15" s="130">
        <v>15</v>
      </c>
      <c r="CV15" s="130">
        <f t="shared" si="2"/>
        <v>-91.420534458509138</v>
      </c>
      <c r="CW15" s="371">
        <f t="shared" si="3"/>
        <v>-0.9142053445850914</v>
      </c>
      <c r="CX15" s="270">
        <v>-72</v>
      </c>
      <c r="CY15" s="360">
        <v>-60</v>
      </c>
      <c r="CZ15" s="131"/>
    </row>
    <row r="16" spans="1:106" s="127" customFormat="1" x14ac:dyDescent="0.2">
      <c r="C16" s="361" t="s">
        <v>319</v>
      </c>
      <c r="D16" s="361" t="s">
        <v>319</v>
      </c>
      <c r="E16" s="361" t="s">
        <v>319</v>
      </c>
      <c r="F16" s="361" t="s">
        <v>319</v>
      </c>
      <c r="G16" s="361" t="s">
        <v>319</v>
      </c>
      <c r="H16" s="361" t="s">
        <v>319</v>
      </c>
      <c r="I16" s="361" t="s">
        <v>319</v>
      </c>
      <c r="J16" s="361" t="s">
        <v>319</v>
      </c>
      <c r="K16" s="361" t="s">
        <v>319</v>
      </c>
      <c r="L16" s="361" t="s">
        <v>319</v>
      </c>
      <c r="M16" s="123"/>
      <c r="N16" s="123"/>
      <c r="O16" s="123"/>
      <c r="P16" s="123"/>
      <c r="Q16" s="361" t="s">
        <v>319</v>
      </c>
      <c r="R16" s="123"/>
      <c r="S16" s="123"/>
      <c r="T16" s="123"/>
      <c r="U16" s="361" t="s">
        <v>319</v>
      </c>
      <c r="V16" s="128"/>
      <c r="W16" s="123"/>
      <c r="X16" s="123"/>
      <c r="Y16" s="361" t="s">
        <v>319</v>
      </c>
      <c r="Z16" s="123"/>
      <c r="AA16" s="123"/>
      <c r="AB16" s="123"/>
      <c r="AC16" s="123"/>
      <c r="AD16" s="361" t="s">
        <v>319</v>
      </c>
      <c r="AE16" s="123"/>
      <c r="AF16" s="123"/>
      <c r="AG16" s="123"/>
      <c r="AH16" s="361" t="s">
        <v>319</v>
      </c>
      <c r="AI16" s="123"/>
      <c r="AJ16" s="123"/>
      <c r="AK16" s="123"/>
      <c r="AL16" s="123"/>
      <c r="AM16" s="361" t="s">
        <v>319</v>
      </c>
      <c r="AN16" s="123"/>
      <c r="AO16" s="123"/>
      <c r="AP16" s="123"/>
      <c r="AQ16" s="361" t="s">
        <v>319</v>
      </c>
      <c r="AR16" s="129"/>
      <c r="AS16" s="129"/>
      <c r="AT16" s="129"/>
      <c r="AU16" s="361" t="s">
        <v>320</v>
      </c>
      <c r="AV16" s="129"/>
      <c r="AW16" s="129"/>
      <c r="AX16" s="129"/>
      <c r="AY16" s="129"/>
      <c r="AZ16" s="361" t="s">
        <v>320</v>
      </c>
      <c r="BA16" s="129"/>
      <c r="BB16" s="129"/>
      <c r="BC16" s="129"/>
      <c r="BD16" s="361" t="s">
        <v>320</v>
      </c>
      <c r="BE16" s="86"/>
      <c r="BF16" s="86"/>
      <c r="BG16" s="86"/>
      <c r="BH16" s="361" t="s">
        <v>320</v>
      </c>
      <c r="BI16" s="86"/>
      <c r="BJ16" s="86"/>
      <c r="BK16" s="86"/>
      <c r="BL16" s="361" t="s">
        <v>320</v>
      </c>
      <c r="BM16" s="86"/>
      <c r="BN16" s="86"/>
      <c r="BO16" s="86"/>
      <c r="BP16" s="86"/>
      <c r="BQ16" s="361" t="s">
        <v>320</v>
      </c>
      <c r="BR16" s="86"/>
      <c r="BS16" s="86"/>
      <c r="BT16" s="86"/>
      <c r="BU16" s="361" t="s">
        <v>320</v>
      </c>
      <c r="BV16" s="86"/>
      <c r="BW16" s="86"/>
      <c r="BX16" s="86"/>
      <c r="BY16" s="86"/>
      <c r="BZ16" s="361" t="s">
        <v>320</v>
      </c>
      <c r="CA16" s="86"/>
      <c r="CB16" s="86"/>
      <c r="CC16" s="86"/>
      <c r="CD16" s="361" t="s">
        <v>320</v>
      </c>
      <c r="CE16" s="86"/>
      <c r="CF16" s="86"/>
      <c r="CG16" s="86"/>
      <c r="CH16" s="361" t="s">
        <v>320</v>
      </c>
      <c r="CI16" s="86"/>
      <c r="CJ16" s="86"/>
      <c r="CK16" s="86"/>
      <c r="CM16" s="361" t="s">
        <v>320</v>
      </c>
      <c r="CN16" s="86"/>
      <c r="CO16" s="86"/>
      <c r="CP16" s="86"/>
      <c r="CQ16" s="361" t="s">
        <v>320</v>
      </c>
      <c r="CR16" s="86"/>
      <c r="CS16" s="86"/>
      <c r="CT16" s="128"/>
      <c r="CU16" s="130"/>
      <c r="CV16" s="130"/>
      <c r="CW16" s="130"/>
      <c r="CX16" s="2"/>
      <c r="CY16" s="131"/>
      <c r="CZ16" s="131"/>
    </row>
    <row r="17" spans="1:104" s="132" customFormat="1" ht="12.75" x14ac:dyDescent="0.2">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S17" s="133"/>
      <c r="AT17" s="133"/>
      <c r="AU17" s="133"/>
      <c r="AV17" s="133"/>
      <c r="AW17" s="133"/>
      <c r="AX17" s="133"/>
      <c r="AZ17" s="133"/>
      <c r="BA17" s="133"/>
      <c r="BB17" s="133"/>
      <c r="BD17" s="133"/>
      <c r="BE17" s="234" t="s">
        <v>241</v>
      </c>
      <c r="BF17" s="133"/>
      <c r="BG17" s="133"/>
      <c r="BH17" s="133"/>
      <c r="BI17" s="133"/>
      <c r="BJ17" s="133"/>
      <c r="BK17" s="133"/>
      <c r="BL17" s="133"/>
      <c r="BM17" s="133"/>
      <c r="BN17" s="133"/>
      <c r="BO17" s="133"/>
      <c r="BP17" s="133"/>
      <c r="BQ17" s="133"/>
      <c r="BR17" s="133"/>
      <c r="CZ17" s="131"/>
    </row>
    <row r="18" spans="1:104" s="132" customFormat="1" ht="12.75" x14ac:dyDescent="0.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S18" s="133"/>
      <c r="AT18" s="133"/>
      <c r="AU18" s="133"/>
      <c r="AV18" s="133"/>
      <c r="AW18" s="133"/>
      <c r="AX18" s="133"/>
      <c r="AZ18" s="133"/>
      <c r="BA18" s="133"/>
      <c r="BB18" s="133"/>
      <c r="BD18" s="133"/>
      <c r="BE18" s="235" t="s">
        <v>242</v>
      </c>
      <c r="BF18" s="133"/>
      <c r="BG18" s="133"/>
      <c r="BH18" s="133"/>
      <c r="BI18" s="133"/>
      <c r="BJ18" s="133"/>
      <c r="BK18" s="133"/>
      <c r="BL18" s="133"/>
      <c r="BM18" s="133"/>
      <c r="BN18" s="133"/>
      <c r="BO18" s="133"/>
      <c r="BP18" s="133"/>
      <c r="BQ18" s="133"/>
      <c r="BR18" s="133"/>
      <c r="CZ18" s="131"/>
    </row>
    <row r="19" spans="1:104" s="132" customFormat="1" ht="12.75" x14ac:dyDescent="0.2">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S19" s="133"/>
      <c r="AT19" s="133"/>
      <c r="AU19" s="133"/>
      <c r="AV19" s="133"/>
      <c r="AW19" s="133"/>
      <c r="AX19" s="133"/>
      <c r="AZ19" s="133"/>
      <c r="BA19" s="133"/>
      <c r="BB19" s="133"/>
      <c r="BD19" s="133"/>
      <c r="BE19" s="235"/>
      <c r="BF19" s="133"/>
      <c r="BG19" s="133"/>
      <c r="BH19" s="133"/>
      <c r="BI19" s="133"/>
      <c r="BJ19" s="133"/>
      <c r="BK19" s="133"/>
      <c r="BL19" s="133"/>
      <c r="BM19" s="133"/>
      <c r="BN19" s="133"/>
      <c r="BO19" s="133"/>
      <c r="BP19" s="133"/>
      <c r="BQ19" s="133"/>
      <c r="BR19" s="133"/>
      <c r="CZ19" s="131"/>
    </row>
    <row r="20" spans="1:104" x14ac:dyDescent="0.2">
      <c r="A20" s="236" t="s">
        <v>340</v>
      </c>
      <c r="F20" s="87"/>
      <c r="AR20" s="129"/>
      <c r="AS20" s="123"/>
      <c r="AT20" s="86"/>
      <c r="AZ20" s="89"/>
      <c r="BQ20" s="313" t="s">
        <v>343</v>
      </c>
      <c r="BR20" s="314"/>
      <c r="BS20" s="314"/>
      <c r="BT20" s="314"/>
      <c r="BU20" s="314"/>
      <c r="BV20" s="314"/>
      <c r="BW20" s="314"/>
      <c r="BX20" s="314"/>
      <c r="BY20" s="314"/>
      <c r="BZ20" s="368"/>
      <c r="CA20" s="368"/>
      <c r="CB20" s="368"/>
      <c r="CC20" s="368"/>
    </row>
    <row r="21" spans="1:104" x14ac:dyDescent="0.2">
      <c r="D21" s="52" t="s">
        <v>319</v>
      </c>
      <c r="H21" s="52" t="s">
        <v>319</v>
      </c>
      <c r="L21" s="52" t="s">
        <v>319</v>
      </c>
      <c r="N21" s="52"/>
      <c r="O21" s="52"/>
      <c r="P21" s="52"/>
      <c r="Q21" s="52" t="s">
        <v>319</v>
      </c>
      <c r="R21" s="52"/>
      <c r="S21" s="52"/>
      <c r="T21" s="52"/>
      <c r="U21" s="52" t="s">
        <v>319</v>
      </c>
      <c r="V21" s="52"/>
      <c r="W21" s="52"/>
      <c r="X21" s="52"/>
      <c r="Y21" s="52" t="s">
        <v>319</v>
      </c>
      <c r="Z21" s="52"/>
      <c r="AA21" s="52"/>
      <c r="AB21" s="52"/>
      <c r="AC21" s="52"/>
      <c r="AD21" s="52" t="s">
        <v>319</v>
      </c>
      <c r="AE21" s="52"/>
      <c r="AF21" s="52"/>
      <c r="AG21" s="52"/>
      <c r="AH21" s="52" t="s">
        <v>319</v>
      </c>
      <c r="AI21" s="52"/>
      <c r="AJ21" s="52"/>
      <c r="AK21" s="52"/>
      <c r="AL21" s="52"/>
      <c r="AM21" s="52" t="s">
        <v>319</v>
      </c>
      <c r="AN21" s="52"/>
      <c r="AO21" s="52"/>
      <c r="AP21" s="52"/>
      <c r="AQ21" s="52" t="s">
        <v>319</v>
      </c>
      <c r="AR21" s="52"/>
      <c r="AS21" s="52"/>
      <c r="AT21" s="52"/>
      <c r="AU21" s="52" t="s">
        <v>320</v>
      </c>
      <c r="AV21" s="52"/>
      <c r="AW21" s="52"/>
      <c r="AX21" s="52"/>
      <c r="AY21" s="52"/>
      <c r="AZ21" s="52" t="s">
        <v>320</v>
      </c>
      <c r="BA21" s="52"/>
      <c r="BB21" s="52"/>
      <c r="BC21" s="52"/>
      <c r="BD21" s="52" t="s">
        <v>320</v>
      </c>
      <c r="BE21" s="52"/>
      <c r="BF21" s="52"/>
      <c r="BG21" s="52"/>
      <c r="BH21" s="52" t="s">
        <v>320</v>
      </c>
      <c r="BI21" s="52"/>
      <c r="BJ21" s="52"/>
      <c r="BK21" s="52"/>
      <c r="BL21" s="52" t="s">
        <v>320</v>
      </c>
      <c r="BM21" s="52"/>
      <c r="BN21" s="52"/>
      <c r="BO21" s="52"/>
      <c r="BP21" s="52"/>
      <c r="BQ21" s="52" t="s">
        <v>320</v>
      </c>
      <c r="BS21" s="52"/>
      <c r="BT21" s="52"/>
      <c r="BU21" s="52" t="s">
        <v>320</v>
      </c>
      <c r="BV21" s="52"/>
      <c r="BW21" s="52"/>
      <c r="BX21" s="52"/>
      <c r="BY21" s="52"/>
      <c r="BZ21" s="52" t="s">
        <v>320</v>
      </c>
      <c r="CA21" s="52"/>
      <c r="CB21" s="52"/>
      <c r="CC21" s="52"/>
      <c r="CD21" s="52" t="s">
        <v>320</v>
      </c>
      <c r="CE21" s="52"/>
      <c r="CF21" s="52"/>
      <c r="CG21" s="52"/>
      <c r="CH21" s="52" t="s">
        <v>320</v>
      </c>
      <c r="CI21" s="52"/>
      <c r="CJ21" s="52"/>
      <c r="CK21" s="52"/>
      <c r="CL21" s="52"/>
      <c r="CM21" s="52" t="s">
        <v>320</v>
      </c>
      <c r="CN21" s="52"/>
      <c r="CO21" s="52"/>
      <c r="CP21" s="52"/>
      <c r="CQ21" s="52" t="s">
        <v>320</v>
      </c>
      <c r="CR21" s="52"/>
      <c r="CS21" s="52"/>
    </row>
    <row r="22" spans="1:104" x14ac:dyDescent="0.2">
      <c r="D22" s="52" t="s">
        <v>69</v>
      </c>
      <c r="H22" s="52" t="s">
        <v>68</v>
      </c>
      <c r="L22" s="52" t="s">
        <v>15</v>
      </c>
      <c r="N22" s="52"/>
      <c r="O22" s="52"/>
      <c r="P22" s="52"/>
      <c r="Q22" s="52" t="s">
        <v>67</v>
      </c>
      <c r="R22" s="52"/>
      <c r="S22" s="52"/>
      <c r="T22" s="52"/>
      <c r="U22" s="52" t="s">
        <v>66</v>
      </c>
      <c r="V22" s="52"/>
      <c r="W22" s="52"/>
      <c r="X22" s="52"/>
      <c r="Y22" s="52" t="s">
        <v>65</v>
      </c>
      <c r="Z22" s="52"/>
      <c r="AA22" s="52"/>
      <c r="AB22" s="52"/>
      <c r="AC22" s="52"/>
      <c r="AD22" s="52" t="s">
        <v>64</v>
      </c>
      <c r="AE22" s="52"/>
      <c r="AF22" s="52"/>
      <c r="AG22" s="52"/>
      <c r="AH22" s="52" t="s">
        <v>62</v>
      </c>
      <c r="AI22" s="52"/>
      <c r="AJ22" s="52"/>
      <c r="AK22" s="52"/>
      <c r="AL22" s="52"/>
      <c r="AM22" s="52" t="s">
        <v>61</v>
      </c>
      <c r="AN22" s="52"/>
      <c r="AO22" s="52"/>
      <c r="AP22" s="52"/>
      <c r="AQ22" s="52" t="s">
        <v>60</v>
      </c>
      <c r="AR22" s="52"/>
      <c r="AS22" s="52"/>
      <c r="AT22" s="52"/>
      <c r="AU22" s="52" t="s">
        <v>86</v>
      </c>
      <c r="AV22" s="52"/>
      <c r="AW22" s="52"/>
      <c r="AX22" s="52"/>
      <c r="AY22" s="52"/>
      <c r="AZ22" s="52" t="s">
        <v>87</v>
      </c>
      <c r="BA22" s="52"/>
      <c r="BB22" s="52"/>
      <c r="BC22" s="52"/>
      <c r="BD22" s="52" t="s">
        <v>69</v>
      </c>
      <c r="BE22" s="52"/>
      <c r="BF22" s="52"/>
      <c r="BG22" s="52"/>
      <c r="BH22" s="52" t="s">
        <v>68</v>
      </c>
      <c r="BI22" s="52"/>
      <c r="BJ22" s="52"/>
      <c r="BK22" s="52"/>
      <c r="BL22" s="52" t="s">
        <v>15</v>
      </c>
      <c r="BM22" s="52"/>
      <c r="BN22" s="52"/>
      <c r="BO22" s="52"/>
      <c r="BP22" s="52"/>
      <c r="BQ22" s="52" t="s">
        <v>67</v>
      </c>
      <c r="BS22" s="52"/>
      <c r="BT22" s="52"/>
      <c r="BU22" s="52" t="s">
        <v>66</v>
      </c>
      <c r="BV22" s="52"/>
      <c r="BW22" s="52"/>
      <c r="BX22" s="52"/>
      <c r="BY22" s="52"/>
      <c r="BZ22" s="52" t="s">
        <v>65</v>
      </c>
      <c r="CA22" s="52"/>
      <c r="CB22" s="52"/>
      <c r="CC22" s="52"/>
      <c r="CD22" s="52" t="s">
        <v>64</v>
      </c>
      <c r="CE22" s="52"/>
      <c r="CF22" s="52"/>
      <c r="CG22" s="52"/>
      <c r="CH22" s="52" t="s">
        <v>62</v>
      </c>
      <c r="CI22" s="52"/>
      <c r="CJ22" s="52"/>
      <c r="CK22" s="52"/>
      <c r="CL22" s="52"/>
      <c r="CM22" s="52" t="s">
        <v>61</v>
      </c>
      <c r="CN22" s="52"/>
      <c r="CO22" s="52"/>
      <c r="CP22" s="52"/>
      <c r="CQ22" s="52" t="s">
        <v>60</v>
      </c>
      <c r="CR22" s="52"/>
      <c r="CS22" s="52"/>
    </row>
    <row r="23" spans="1:104" x14ac:dyDescent="0.2">
      <c r="A23" t="str">
        <f t="shared" ref="A23:A29" si="6">A9</f>
        <v>Vägtrafik - totalt</v>
      </c>
      <c r="F23" s="369">
        <f>AVERAGE(C9:F9)</f>
        <v>-0.16500000000000001</v>
      </c>
      <c r="G23" s="369">
        <f t="shared" ref="G23:BR23" si="7">AVERAGE(D9:G9)</f>
        <v>-0.2225</v>
      </c>
      <c r="H23" s="369">
        <f t="shared" si="7"/>
        <v>-0.24249999999999999</v>
      </c>
      <c r="I23" s="369">
        <f t="shared" si="7"/>
        <v>-0.24</v>
      </c>
      <c r="J23" s="369">
        <f t="shared" si="7"/>
        <v>-0.22500000000000001</v>
      </c>
      <c r="K23" s="369">
        <f t="shared" si="7"/>
        <v>-0.2</v>
      </c>
      <c r="L23" s="369">
        <f t="shared" si="7"/>
        <v>-0.1825</v>
      </c>
      <c r="M23" s="369">
        <f t="shared" si="7"/>
        <v>-0.17500000000000002</v>
      </c>
      <c r="N23" s="369">
        <f t="shared" si="7"/>
        <v>-0.16</v>
      </c>
      <c r="O23" s="369">
        <f t="shared" si="7"/>
        <v>-0.16249999999999998</v>
      </c>
      <c r="P23" s="369">
        <f t="shared" si="7"/>
        <v>-0.14500000000000002</v>
      </c>
      <c r="Q23" s="369">
        <f t="shared" si="7"/>
        <v>-0.13</v>
      </c>
      <c r="R23" s="369">
        <f t="shared" si="7"/>
        <v>-0.1275</v>
      </c>
      <c r="S23" s="369">
        <f t="shared" si="7"/>
        <v>-0.10749999999999998</v>
      </c>
      <c r="T23" s="369">
        <f t="shared" si="7"/>
        <v>-0.10250000000000001</v>
      </c>
      <c r="U23" s="369">
        <f t="shared" si="7"/>
        <v>-9.0000000000000011E-2</v>
      </c>
      <c r="V23" s="369">
        <f t="shared" si="7"/>
        <v>-8.2500000000000004E-2</v>
      </c>
      <c r="W23" s="369">
        <f t="shared" si="7"/>
        <v>-7.2349999999999998E-2</v>
      </c>
      <c r="X23" s="369">
        <f t="shared" si="7"/>
        <v>-5.4850000000000003E-2</v>
      </c>
      <c r="Y23" s="369">
        <f t="shared" si="7"/>
        <v>-4.2350000000000006E-2</v>
      </c>
      <c r="Z23" s="369">
        <f t="shared" si="7"/>
        <v>-3.7350000000000001E-2</v>
      </c>
      <c r="AA23" s="369">
        <f t="shared" si="7"/>
        <v>-3.5000000000000003E-2</v>
      </c>
      <c r="AB23" s="369">
        <f t="shared" si="7"/>
        <v>-3.5000000000000003E-2</v>
      </c>
      <c r="AC23" s="369">
        <f t="shared" si="7"/>
        <v>-0.04</v>
      </c>
      <c r="AD23" s="369">
        <f t="shared" si="7"/>
        <v>-2.75E-2</v>
      </c>
      <c r="AE23" s="369">
        <f t="shared" si="7"/>
        <v>-0.02</v>
      </c>
      <c r="AF23" s="369">
        <f t="shared" si="7"/>
        <v>-1.5000000000000001E-2</v>
      </c>
      <c r="AG23" s="369">
        <f t="shared" si="7"/>
        <v>-1.2500000000000001E-2</v>
      </c>
      <c r="AH23" s="369">
        <f t="shared" si="7"/>
        <v>-1.7500000000000002E-2</v>
      </c>
      <c r="AI23" s="369">
        <f t="shared" si="7"/>
        <v>-2.5000000000000001E-2</v>
      </c>
      <c r="AJ23" s="369">
        <f t="shared" si="7"/>
        <v>-3.5000000000000003E-2</v>
      </c>
      <c r="AK23" s="369">
        <f t="shared" si="7"/>
        <v>-5.2500000000000005E-2</v>
      </c>
      <c r="AL23" s="369">
        <f t="shared" si="7"/>
        <v>-7.7499999999999999E-2</v>
      </c>
      <c r="AM23" s="369">
        <f t="shared" si="7"/>
        <v>-0.10500000000000001</v>
      </c>
      <c r="AN23" s="369">
        <f t="shared" si="7"/>
        <v>-0.13</v>
      </c>
      <c r="AO23" s="369">
        <f t="shared" si="7"/>
        <v>-0.14500000000000002</v>
      </c>
      <c r="AP23" s="369">
        <f t="shared" si="7"/>
        <v>-0.1525</v>
      </c>
      <c r="AQ23" s="369">
        <f t="shared" si="7"/>
        <v>-0.14749999999999999</v>
      </c>
      <c r="AR23" s="369">
        <f t="shared" si="7"/>
        <v>-0.14500000000000002</v>
      </c>
      <c r="AS23" s="369">
        <f t="shared" si="7"/>
        <v>-0.14000000000000001</v>
      </c>
      <c r="AT23" s="369">
        <f t="shared" si="7"/>
        <v>-0.14000000000000001</v>
      </c>
      <c r="AU23" s="369">
        <f t="shared" si="7"/>
        <v>-0.14750000000000002</v>
      </c>
      <c r="AV23" s="369">
        <f t="shared" si="7"/>
        <v>-0.15250000000000002</v>
      </c>
      <c r="AW23" s="369">
        <f t="shared" si="7"/>
        <v>-0.1525</v>
      </c>
      <c r="AX23" s="369">
        <f t="shared" si="7"/>
        <v>-0.14750000000000002</v>
      </c>
      <c r="AY23" s="369">
        <f t="shared" si="7"/>
        <v>-0.13750000000000001</v>
      </c>
      <c r="AZ23" s="369">
        <f t="shared" si="7"/>
        <v>-0.13</v>
      </c>
      <c r="BA23" s="369">
        <f t="shared" si="7"/>
        <v>-0.1225</v>
      </c>
      <c r="BB23" s="369">
        <f t="shared" si="7"/>
        <v>-0.11249999999999999</v>
      </c>
      <c r="BC23" s="369">
        <f t="shared" si="7"/>
        <v>-0.10500000000000001</v>
      </c>
      <c r="BD23" s="369">
        <f t="shared" si="7"/>
        <v>-5.7500000000000009E-2</v>
      </c>
      <c r="BE23" s="369">
        <f t="shared" si="7"/>
        <v>-5.2899999999999975E-2</v>
      </c>
      <c r="BF23" s="369">
        <f t="shared" si="7"/>
        <v>-4.3399999999999987E-2</v>
      </c>
      <c r="BG23" s="369">
        <f t="shared" si="7"/>
        <v>-4.1249999999999995E-2</v>
      </c>
      <c r="BH23" s="369">
        <f t="shared" si="7"/>
        <v>-8.9075000000000015E-2</v>
      </c>
      <c r="BI23" s="369">
        <f t="shared" si="7"/>
        <v>-0.11702500000000002</v>
      </c>
      <c r="BJ23" s="369">
        <f t="shared" si="7"/>
        <v>-0.13402499999999998</v>
      </c>
      <c r="BK23" s="369">
        <f t="shared" si="7"/>
        <v>-0.13292499999999996</v>
      </c>
      <c r="BL23" s="369">
        <f t="shared" si="7"/>
        <v>-0.12184999999999993</v>
      </c>
      <c r="BM23" s="369">
        <f t="shared" si="7"/>
        <v>-0.10074999999999992</v>
      </c>
      <c r="BN23" s="369">
        <f t="shared" si="7"/>
        <v>-9.2499999999999943E-2</v>
      </c>
      <c r="BO23" s="369">
        <f t="shared" si="7"/>
        <v>-8.7528254384631299E-2</v>
      </c>
      <c r="BP23" s="369">
        <f t="shared" si="7"/>
        <v>-7.758476315389401E-2</v>
      </c>
      <c r="BQ23" s="369">
        <f t="shared" si="7"/>
        <v>-5.7169526307788099E-2</v>
      </c>
      <c r="BR23" s="369">
        <f t="shared" si="7"/>
        <v>-3.9668712530783475E-2</v>
      </c>
      <c r="BS23" s="369">
        <f t="shared" ref="BS23:CS23" si="8">AVERAGE(BP9:BS9)</f>
        <v>-2.4554067438248804E-2</v>
      </c>
      <c r="BT23" s="369">
        <f t="shared" si="8"/>
        <v>-1.1825591030184088E-2</v>
      </c>
      <c r="BU23" s="369">
        <f t="shared" si="8"/>
        <v>-1.4832833065893253E-3</v>
      </c>
      <c r="BV23" s="369">
        <f t="shared" si="8"/>
        <v>5.3187015854887984E-3</v>
      </c>
      <c r="BW23" s="369">
        <f t="shared" si="8"/>
        <v>8.5803636460502833E-3</v>
      </c>
      <c r="BX23" s="369">
        <f t="shared" si="8"/>
        <v>8.3017028750951294E-3</v>
      </c>
      <c r="BY23" s="369">
        <f t="shared" si="8"/>
        <v>4.4827192726233367E-3</v>
      </c>
      <c r="BZ23" s="369">
        <f t="shared" si="8"/>
        <v>6.63735670151544E-4</v>
      </c>
      <c r="CA23" s="369">
        <f t="shared" si="8"/>
        <v>-7.1371766127394098E-4</v>
      </c>
      <c r="CB23" s="369">
        <f t="shared" si="8"/>
        <v>3.5035927834688174E-4</v>
      </c>
      <c r="CC23" s="369">
        <f t="shared" si="8"/>
        <v>3.8559664890140122E-3</v>
      </c>
      <c r="CD23" s="369">
        <f t="shared" si="8"/>
        <v>9.8031039707274503E-3</v>
      </c>
      <c r="CE23" s="369">
        <f t="shared" si="8"/>
        <v>1.4008959738959922E-2</v>
      </c>
      <c r="CF23" s="369">
        <f t="shared" si="8"/>
        <v>1.6473533793711428E-2</v>
      </c>
      <c r="CG23" s="369">
        <f t="shared" si="8"/>
        <v>1.7196826134981968E-2</v>
      </c>
      <c r="CH23" s="369">
        <f t="shared" si="8"/>
        <v>1.6178836762771542E-2</v>
      </c>
      <c r="CI23" s="369">
        <f t="shared" si="8"/>
        <v>1.7109720165505271E-2</v>
      </c>
      <c r="CJ23" s="369">
        <f t="shared" si="8"/>
        <v>1.9989476343183155E-2</v>
      </c>
      <c r="CK23" s="369">
        <f t="shared" si="8"/>
        <v>2.4818105295805193E-2</v>
      </c>
      <c r="CL23" s="369">
        <f t="shared" si="8"/>
        <v>3.1595607023371386E-2</v>
      </c>
      <c r="CM23" s="369">
        <f t="shared" si="8"/>
        <v>3.8373108750937579E-2</v>
      </c>
      <c r="CN23" s="369">
        <f t="shared" si="8"/>
        <v>3.9989515640521847E-2</v>
      </c>
      <c r="CO23" s="369">
        <f t="shared" si="8"/>
        <v>3.644482769212419E-2</v>
      </c>
      <c r="CP23" s="369">
        <f t="shared" si="8"/>
        <v>2.7739044905744609E-2</v>
      </c>
      <c r="CQ23" s="369">
        <f t="shared" si="8"/>
        <v>1.3872167281383102E-2</v>
      </c>
      <c r="CR23" s="369">
        <f t="shared" si="8"/>
        <v>3.4720090631119721E-3</v>
      </c>
      <c r="CS23" s="369">
        <f t="shared" si="8"/>
        <v>-3.4614297490687812E-3</v>
      </c>
    </row>
    <row r="24" spans="1:104" x14ac:dyDescent="0.2">
      <c r="A24" t="str">
        <f t="shared" si="6"/>
        <v>Vägtrafik - lätt trafik</v>
      </c>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f>AVERAGE(BN10:BQ10)</f>
        <v>-4.0079593354678596E-2</v>
      </c>
      <c r="BR24" s="369">
        <f>AVERAGE(BO10:BR10)</f>
        <v>-3.2859787989650495E-2</v>
      </c>
      <c r="BS24" s="369">
        <f t="shared" ref="BS24:CS24" si="9">AVERAGE(BP10:BS10)</f>
        <v>-2.5639982624622391E-2</v>
      </c>
      <c r="BT24" s="369">
        <f t="shared" si="9"/>
        <v>-1.842017725959429E-2</v>
      </c>
      <c r="BU24" s="369">
        <f t="shared" si="9"/>
        <v>-3.9805665295380883E-3</v>
      </c>
      <c r="BV24" s="369">
        <f t="shared" si="9"/>
        <v>5.6045369989658374E-3</v>
      </c>
      <c r="BW24" s="369">
        <f t="shared" si="9"/>
        <v>1.0335133325917482E-2</v>
      </c>
      <c r="BX24" s="369">
        <f t="shared" si="9"/>
        <v>1.0211222451316847E-2</v>
      </c>
      <c r="BY24" s="369">
        <f t="shared" si="9"/>
        <v>5.2328043751639344E-3</v>
      </c>
      <c r="BZ24" s="369">
        <f t="shared" si="9"/>
        <v>2.5438629901102221E-4</v>
      </c>
      <c r="CA24" s="369">
        <f t="shared" si="9"/>
        <v>-2.4041208761399952E-3</v>
      </c>
      <c r="CB24" s="369">
        <f t="shared" si="9"/>
        <v>-2.7427171502891175E-3</v>
      </c>
      <c r="CC24" s="369">
        <f t="shared" si="9"/>
        <v>-7.6140252343634418E-4</v>
      </c>
      <c r="CD24" s="369">
        <f t="shared" si="9"/>
        <v>3.5398230044183243E-3</v>
      </c>
      <c r="CE24" s="369">
        <f t="shared" si="9"/>
        <v>7.8082808889992084E-3</v>
      </c>
      <c r="CF24" s="369">
        <f t="shared" si="9"/>
        <v>1.2043971130306308E-2</v>
      </c>
      <c r="CG24" s="369">
        <f t="shared" si="9"/>
        <v>1.6246893728339623E-2</v>
      </c>
      <c r="CH24" s="369">
        <f t="shared" si="9"/>
        <v>2.0417048683099154E-2</v>
      </c>
      <c r="CI24" s="369">
        <f t="shared" si="9"/>
        <v>2.4913797316177991E-2</v>
      </c>
      <c r="CJ24" s="369">
        <f t="shared" si="9"/>
        <v>2.9737139627576133E-2</v>
      </c>
      <c r="CK24" s="369">
        <f t="shared" si="9"/>
        <v>3.4887075617293581E-2</v>
      </c>
      <c r="CL24" s="369">
        <f t="shared" si="9"/>
        <v>4.036360528533034E-2</v>
      </c>
      <c r="CM24" s="369">
        <f t="shared" si="9"/>
        <v>4.5840134953367098E-2</v>
      </c>
      <c r="CN24" s="369">
        <f t="shared" si="9"/>
        <v>4.5344395340254438E-2</v>
      </c>
      <c r="CO24" s="369">
        <f t="shared" si="9"/>
        <v>3.8876386445992381E-2</v>
      </c>
      <c r="CP24" s="369">
        <f t="shared" si="9"/>
        <v>2.6436108270580919E-2</v>
      </c>
      <c r="CQ24" s="369">
        <f t="shared" si="9"/>
        <v>8.0235608140200448E-3</v>
      </c>
      <c r="CR24" s="369">
        <f t="shared" si="9"/>
        <v>-5.7858497784006105E-3</v>
      </c>
      <c r="CS24" s="369">
        <f t="shared" si="9"/>
        <v>-1.4992123506681047E-2</v>
      </c>
    </row>
    <row r="25" spans="1:104" x14ac:dyDescent="0.2">
      <c r="A25" t="str">
        <f t="shared" si="6"/>
        <v>Vägtrafik - tung trafik</v>
      </c>
      <c r="F25" s="369">
        <f>AVERAGE(C11:F11)</f>
        <v>-2.2499999999999999E-2</v>
      </c>
      <c r="G25" s="369">
        <f t="shared" ref="G25:BR25" si="10">AVERAGE(D11:G11)</f>
        <v>-5.2499999999999998E-2</v>
      </c>
      <c r="H25" s="369">
        <f t="shared" si="10"/>
        <v>-0.08</v>
      </c>
      <c r="I25" s="369">
        <f t="shared" si="10"/>
        <v>-9.2499999999999999E-2</v>
      </c>
      <c r="J25" s="369">
        <f t="shared" si="10"/>
        <v>-0.09</v>
      </c>
      <c r="K25" s="369">
        <f t="shared" si="10"/>
        <v>-8.2500000000000004E-2</v>
      </c>
      <c r="L25" s="369">
        <f t="shared" si="10"/>
        <v>-7.2500000000000009E-2</v>
      </c>
      <c r="M25" s="369">
        <f t="shared" si="10"/>
        <v>-7.0000000000000007E-2</v>
      </c>
      <c r="N25" s="369">
        <f t="shared" si="10"/>
        <v>-5.7500000000000002E-2</v>
      </c>
      <c r="O25" s="369">
        <f t="shared" si="10"/>
        <v>-6.25E-2</v>
      </c>
      <c r="P25" s="369">
        <f t="shared" si="10"/>
        <v>-4.5000000000000005E-2</v>
      </c>
      <c r="Q25" s="369">
        <f t="shared" si="10"/>
        <v>-3.7499999999999999E-2</v>
      </c>
      <c r="R25" s="369">
        <f t="shared" si="10"/>
        <v>-5.2500000000000005E-2</v>
      </c>
      <c r="S25" s="369">
        <f t="shared" si="10"/>
        <v>-5.2500000000000005E-2</v>
      </c>
      <c r="T25" s="369">
        <f t="shared" si="10"/>
        <v>-7.0000000000000007E-2</v>
      </c>
      <c r="U25" s="369">
        <f t="shared" si="10"/>
        <v>-7.4999999999999997E-2</v>
      </c>
      <c r="V25" s="369">
        <f t="shared" si="10"/>
        <v>-7.0000000000000007E-2</v>
      </c>
      <c r="W25" s="369">
        <f t="shared" si="10"/>
        <v>-6.54E-2</v>
      </c>
      <c r="X25" s="369">
        <f t="shared" si="10"/>
        <v>-4.7899999999999998E-2</v>
      </c>
      <c r="Y25" s="369">
        <f t="shared" si="10"/>
        <v>-2.7899999999999998E-2</v>
      </c>
      <c r="Z25" s="369">
        <f t="shared" si="10"/>
        <v>-1.7899999999999999E-2</v>
      </c>
      <c r="AA25" s="369">
        <f t="shared" si="10"/>
        <v>-0.01</v>
      </c>
      <c r="AB25" s="369">
        <f t="shared" si="10"/>
        <v>-2.4999999999999996E-3</v>
      </c>
      <c r="AC25" s="369">
        <f t="shared" si="10"/>
        <v>-7.5000000000000006E-3</v>
      </c>
      <c r="AD25" s="369">
        <f t="shared" si="10"/>
        <v>5.0000000000000001E-3</v>
      </c>
      <c r="AE25" s="369">
        <f t="shared" si="10"/>
        <v>1.7500000000000002E-2</v>
      </c>
      <c r="AF25" s="369">
        <f t="shared" si="10"/>
        <v>0.02</v>
      </c>
      <c r="AG25" s="369">
        <f t="shared" si="10"/>
        <v>2.75E-2</v>
      </c>
      <c r="AH25" s="369">
        <f t="shared" si="10"/>
        <v>3.5000000000000003E-2</v>
      </c>
      <c r="AI25" s="369">
        <f t="shared" si="10"/>
        <v>3.2500000000000001E-2</v>
      </c>
      <c r="AJ25" s="369">
        <f t="shared" si="10"/>
        <v>0.03</v>
      </c>
      <c r="AK25" s="369">
        <f t="shared" si="10"/>
        <v>0.03</v>
      </c>
      <c r="AL25" s="369">
        <f t="shared" si="10"/>
        <v>2.75E-2</v>
      </c>
      <c r="AM25" s="369">
        <f t="shared" si="10"/>
        <v>3.0000000000000002E-2</v>
      </c>
      <c r="AN25" s="369">
        <f t="shared" si="10"/>
        <v>3.2500000000000001E-2</v>
      </c>
      <c r="AO25" s="369">
        <f t="shared" si="10"/>
        <v>3.2500000000000001E-2</v>
      </c>
      <c r="AP25" s="369">
        <f t="shared" si="10"/>
        <v>0.02</v>
      </c>
      <c r="AQ25" s="369">
        <f t="shared" si="10"/>
        <v>0.02</v>
      </c>
      <c r="AR25" s="369">
        <f t="shared" si="10"/>
        <v>6.2500000000000021E-3</v>
      </c>
      <c r="AS25" s="369">
        <f t="shared" si="10"/>
        <v>-7.4999999999999971E-3</v>
      </c>
      <c r="AT25" s="369">
        <f t="shared" si="10"/>
        <v>-2.2499999999999996E-2</v>
      </c>
      <c r="AU25" s="369">
        <f t="shared" si="10"/>
        <v>-3.7499999999999999E-2</v>
      </c>
      <c r="AV25" s="369">
        <f t="shared" si="10"/>
        <v>-3.125E-2</v>
      </c>
      <c r="AW25" s="369">
        <f t="shared" si="10"/>
        <v>-0.02</v>
      </c>
      <c r="AX25" s="369">
        <f t="shared" si="10"/>
        <v>0</v>
      </c>
      <c r="AY25" s="369">
        <f t="shared" si="10"/>
        <v>1.4999999999999999E-2</v>
      </c>
      <c r="AZ25" s="369">
        <f t="shared" si="10"/>
        <v>1.4999999999999999E-2</v>
      </c>
      <c r="BA25" s="369">
        <f t="shared" si="10"/>
        <v>1.2500000000000001E-2</v>
      </c>
      <c r="BB25" s="369">
        <f t="shared" si="10"/>
        <v>1.4999999999999999E-2</v>
      </c>
      <c r="BC25" s="369">
        <f t="shared" si="10"/>
        <v>1.4999999999999999E-2</v>
      </c>
      <c r="BD25" s="369">
        <f t="shared" si="10"/>
        <v>2.5000000000000001E-2</v>
      </c>
      <c r="BE25" s="369">
        <f t="shared" si="10"/>
        <v>4.2275000000000042E-2</v>
      </c>
      <c r="BF25" s="369">
        <f t="shared" si="10"/>
        <v>1.5150000000000038E-2</v>
      </c>
      <c r="BG25" s="369">
        <f t="shared" si="10"/>
        <v>2.0050000000000005E-2</v>
      </c>
      <c r="BH25" s="369">
        <f t="shared" si="10"/>
        <v>5.1250000000000018E-2</v>
      </c>
      <c r="BI25" s="369">
        <f t="shared" si="10"/>
        <v>2.3474999999999996E-2</v>
      </c>
      <c r="BJ25" s="369">
        <f t="shared" si="10"/>
        <v>5.0700000000000051E-2</v>
      </c>
      <c r="BK25" s="369">
        <f t="shared" si="10"/>
        <v>5.1200000000000107E-2</v>
      </c>
      <c r="BL25" s="369">
        <f t="shared" si="10"/>
        <v>2.3200000000000082E-2</v>
      </c>
      <c r="BM25" s="369">
        <f t="shared" si="10"/>
        <v>3.8800000000000112E-2</v>
      </c>
      <c r="BN25" s="369">
        <f t="shared" si="10"/>
        <v>4.1600000000000081E-2</v>
      </c>
      <c r="BO25" s="369">
        <f t="shared" si="10"/>
        <v>4.5318750348926719E-2</v>
      </c>
      <c r="BP25" s="369">
        <f t="shared" si="10"/>
        <v>4.9956251046780031E-2</v>
      </c>
      <c r="BQ25" s="369">
        <f t="shared" si="10"/>
        <v>6.391250209355992E-2</v>
      </c>
      <c r="BR25" s="369">
        <f t="shared" si="10"/>
        <v>6.9290580597141799E-2</v>
      </c>
      <c r="BS25" s="369">
        <f t="shared" ref="BS25:CS25" si="11">AVERAGE(BP11:BS11)</f>
        <v>6.5171736208598979E-2</v>
      </c>
      <c r="BT25" s="369">
        <f t="shared" si="11"/>
        <v>5.1555968927931475E-2</v>
      </c>
      <c r="BU25" s="369">
        <f t="shared" si="11"/>
        <v>2.8443278755139287E-2</v>
      </c>
      <c r="BV25" s="369">
        <f t="shared" si="11"/>
        <v>1.2594560278364652E-2</v>
      </c>
      <c r="BW25" s="369">
        <f t="shared" si="11"/>
        <v>4.009813497607569E-3</v>
      </c>
      <c r="BX25" s="369">
        <f t="shared" si="11"/>
        <v>2.6890384128680387E-3</v>
      </c>
      <c r="BY25" s="369">
        <f t="shared" si="11"/>
        <v>8.6322350241460621E-3</v>
      </c>
      <c r="BZ25" s="369">
        <f t="shared" si="11"/>
        <v>1.4575431635424085E-2</v>
      </c>
      <c r="CA25" s="369">
        <f t="shared" si="11"/>
        <v>2.3413405108562053E-2</v>
      </c>
      <c r="CB25" s="369">
        <f t="shared" si="11"/>
        <v>3.5146155443559965E-2</v>
      </c>
      <c r="CC25" s="369">
        <f t="shared" si="11"/>
        <v>4.9773682640417816E-2</v>
      </c>
      <c r="CD25" s="369">
        <f t="shared" si="11"/>
        <v>6.7295986699135613E-2</v>
      </c>
      <c r="CE25" s="369">
        <f t="shared" si="11"/>
        <v>7.5295508208980164E-2</v>
      </c>
      <c r="CF25" s="369">
        <f t="shared" si="11"/>
        <v>7.3772247169951469E-2</v>
      </c>
      <c r="CG25" s="369">
        <f t="shared" si="11"/>
        <v>6.2726203582049528E-2</v>
      </c>
      <c r="CH25" s="369">
        <f t="shared" si="11"/>
        <v>4.2157377445274341E-2</v>
      </c>
      <c r="CI25" s="369">
        <f t="shared" si="11"/>
        <v>3.2188704750724495E-2</v>
      </c>
      <c r="CJ25" s="369">
        <f t="shared" si="11"/>
        <v>3.282018549839999E-2</v>
      </c>
      <c r="CK25" s="369">
        <f t="shared" si="11"/>
        <v>4.4051819688300811E-2</v>
      </c>
      <c r="CL25" s="369">
        <f t="shared" si="11"/>
        <v>6.5883607320426973E-2</v>
      </c>
      <c r="CM25" s="369">
        <f t="shared" si="11"/>
        <v>8.771539495255315E-2</v>
      </c>
      <c r="CN25" s="369">
        <f t="shared" si="11"/>
        <v>0.10600947839044003</v>
      </c>
      <c r="CO25" s="369">
        <f t="shared" si="11"/>
        <v>0.12076585763408765</v>
      </c>
      <c r="CP25" s="369">
        <f t="shared" si="11"/>
        <v>0.13198453268349597</v>
      </c>
      <c r="CQ25" s="369">
        <f t="shared" si="11"/>
        <v>0.13966550353866503</v>
      </c>
      <c r="CR25" s="369">
        <f t="shared" si="11"/>
        <v>0.14542623168004182</v>
      </c>
      <c r="CS25" s="369">
        <f t="shared" si="11"/>
        <v>0.14926671710762635</v>
      </c>
      <c r="CT25" s="284"/>
    </row>
    <row r="26" spans="1:104" x14ac:dyDescent="0.2">
      <c r="A26" t="str">
        <f t="shared" si="6"/>
        <v>Järnväg - persontåg</v>
      </c>
      <c r="F26" s="369">
        <f>AVERAGE(C12:F12)</f>
        <v>-7.7440657585953282E-2</v>
      </c>
      <c r="G26" s="369">
        <f t="shared" ref="G26:BR26" si="12">AVERAGE(D12:G12)</f>
        <v>-0.15276292951074674</v>
      </c>
      <c r="H26" s="369">
        <f t="shared" si="12"/>
        <v>-0.20109448700831845</v>
      </c>
      <c r="I26" s="369">
        <f t="shared" si="12"/>
        <v>-0.22363924607137106</v>
      </c>
      <c r="J26" s="369">
        <f t="shared" si="12"/>
        <v>-0.23810839483706947</v>
      </c>
      <c r="K26" s="369">
        <f t="shared" si="12"/>
        <v>-0.23105307605011904</v>
      </c>
      <c r="L26" s="369">
        <f t="shared" si="12"/>
        <v>-0.24030031835540472</v>
      </c>
      <c r="M26" s="369">
        <f t="shared" si="12"/>
        <v>-0.26694384951631345</v>
      </c>
      <c r="N26" s="369">
        <f t="shared" si="12"/>
        <v>-0.24500000000000002</v>
      </c>
      <c r="O26" s="369">
        <f t="shared" si="12"/>
        <v>-0.23250000000000001</v>
      </c>
      <c r="P26" s="369">
        <f t="shared" si="12"/>
        <v>-0.22999999999999998</v>
      </c>
      <c r="Q26" s="369">
        <f t="shared" si="12"/>
        <v>-0.215</v>
      </c>
      <c r="R26" s="369">
        <f t="shared" si="12"/>
        <v>-0.22249999999999998</v>
      </c>
      <c r="S26" s="369">
        <f t="shared" si="12"/>
        <v>-0.21499999999999997</v>
      </c>
      <c r="T26" s="369">
        <f t="shared" si="12"/>
        <v>-0.1875</v>
      </c>
      <c r="U26" s="369">
        <f t="shared" si="12"/>
        <v>-0.1575</v>
      </c>
      <c r="V26" s="369">
        <f t="shared" si="12"/>
        <v>-0.13750000000000001</v>
      </c>
      <c r="W26" s="369">
        <f t="shared" si="12"/>
        <v>-0.12043165116190559</v>
      </c>
      <c r="X26" s="369">
        <f t="shared" si="12"/>
        <v>-0.12243167387252488</v>
      </c>
      <c r="Y26" s="369">
        <f t="shared" si="12"/>
        <v>-0.12420369261108967</v>
      </c>
      <c r="Z26" s="369">
        <f t="shared" si="12"/>
        <v>-0.12170369261108967</v>
      </c>
      <c r="AA26" s="369">
        <f t="shared" si="12"/>
        <v>-0.1278890442421538</v>
      </c>
      <c r="AB26" s="369">
        <f t="shared" si="12"/>
        <v>-0.12646188525338892</v>
      </c>
      <c r="AC26" s="369">
        <f t="shared" si="12"/>
        <v>-0.11968986651482413</v>
      </c>
      <c r="AD26" s="369">
        <f t="shared" si="12"/>
        <v>-0.11468986651482413</v>
      </c>
      <c r="AE26" s="369">
        <f t="shared" si="12"/>
        <v>-0.1055728637218544</v>
      </c>
      <c r="AF26" s="369">
        <f t="shared" si="12"/>
        <v>-9.5000000000000001E-2</v>
      </c>
      <c r="AG26" s="369">
        <f t="shared" si="12"/>
        <v>-9.2499999999999999E-2</v>
      </c>
      <c r="AH26" s="369">
        <f t="shared" si="12"/>
        <v>-9.0000000000000011E-2</v>
      </c>
      <c r="AI26" s="369">
        <f t="shared" si="12"/>
        <v>-8.2500000000000004E-2</v>
      </c>
      <c r="AJ26" s="369">
        <f t="shared" si="12"/>
        <v>-8.249999999999999E-2</v>
      </c>
      <c r="AK26" s="369">
        <f t="shared" si="12"/>
        <v>-8.5000000000000006E-2</v>
      </c>
      <c r="AL26" s="369">
        <f t="shared" si="12"/>
        <v>-8.2500000000000004E-2</v>
      </c>
      <c r="AM26" s="369">
        <f t="shared" si="12"/>
        <v>-8.7499999999999994E-2</v>
      </c>
      <c r="AN26" s="369">
        <f t="shared" si="12"/>
        <v>-8.2500000000000004E-2</v>
      </c>
      <c r="AO26" s="369">
        <f t="shared" si="12"/>
        <v>-8.7499999999999994E-2</v>
      </c>
      <c r="AP26" s="369">
        <f t="shared" si="12"/>
        <v>-9.3773875446538923E-2</v>
      </c>
      <c r="AQ26" s="369">
        <f t="shared" si="12"/>
        <v>-9.0332370435161666E-2</v>
      </c>
      <c r="AR26" s="369">
        <f t="shared" si="12"/>
        <v>-9.3604705652692521E-2</v>
      </c>
      <c r="AS26" s="369">
        <f t="shared" si="12"/>
        <v>-8.6090881099131503E-2</v>
      </c>
      <c r="AT26" s="369">
        <f t="shared" si="12"/>
        <v>-8.6517021327939675E-2</v>
      </c>
      <c r="AU26" s="369">
        <f t="shared" si="12"/>
        <v>-9.3372382243572138E-2</v>
      </c>
      <c r="AV26" s="369">
        <f t="shared" si="12"/>
        <v>-0.10944823999307565</v>
      </c>
      <c r="AW26" s="369">
        <f t="shared" si="12"/>
        <v>-0.12275036872703032</v>
      </c>
      <c r="AX26" s="369">
        <f t="shared" si="12"/>
        <v>-0.13144828659101221</v>
      </c>
      <c r="AY26" s="369">
        <f t="shared" si="12"/>
        <v>-0.14373724533705529</v>
      </c>
      <c r="AZ26" s="369">
        <f t="shared" si="12"/>
        <v>-0.14265401247492826</v>
      </c>
      <c r="BA26" s="369">
        <f t="shared" si="12"/>
        <v>-0.13642900066238728</v>
      </c>
      <c r="BB26" s="369">
        <f t="shared" si="12"/>
        <v>-0.13201944553186257</v>
      </c>
      <c r="BC26" s="369">
        <f t="shared" si="12"/>
        <v>-0.12774688265960027</v>
      </c>
      <c r="BD26" s="369">
        <f t="shared" si="12"/>
        <v>-0.11906666060966045</v>
      </c>
      <c r="BE26" s="369">
        <f t="shared" si="12"/>
        <v>-0.11303048119580882</v>
      </c>
      <c r="BF26" s="369">
        <f t="shared" si="12"/>
        <v>-0.12557906386884374</v>
      </c>
      <c r="BG26" s="369">
        <f t="shared" si="12"/>
        <v>-0.12336856373302144</v>
      </c>
      <c r="BH26" s="369">
        <f t="shared" si="12"/>
        <v>-0.11300136254220794</v>
      </c>
      <c r="BI26" s="369">
        <f t="shared" si="12"/>
        <v>-8.3101238163714619E-2</v>
      </c>
      <c r="BJ26" s="369">
        <f t="shared" si="12"/>
        <v>-4.9517433407384993E-2</v>
      </c>
      <c r="BK26" s="369">
        <f t="shared" si="12"/>
        <v>-1.818952148829767E-2</v>
      </c>
      <c r="BL26" s="369">
        <f t="shared" si="12"/>
        <v>-3.0106574253653099E-2</v>
      </c>
      <c r="BM26" s="369">
        <f t="shared" si="12"/>
        <v>-4.4281946545939394E-2</v>
      </c>
      <c r="BN26" s="369">
        <f t="shared" si="12"/>
        <v>-5.0743665683363665E-2</v>
      </c>
      <c r="BO26" s="369">
        <f t="shared" si="12"/>
        <v>-3.1166420758111983E-2</v>
      </c>
      <c r="BP26" s="369">
        <f t="shared" si="12"/>
        <v>6.4022798890861505E-3</v>
      </c>
      <c r="BQ26" s="369">
        <f t="shared" si="12"/>
        <v>5.8088270907009094E-3</v>
      </c>
      <c r="BR26" s="369">
        <f t="shared" si="12"/>
        <v>6.7194155848818663E-3</v>
      </c>
      <c r="BS26" s="369">
        <f t="shared" ref="BS26:CS26" si="13">AVERAGE(BP12:BS12)</f>
        <v>-2.8452215303417988E-2</v>
      </c>
      <c r="BT26" s="369">
        <f t="shared" si="13"/>
        <v>-5.7539901090905649E-2</v>
      </c>
      <c r="BU26" s="369">
        <f t="shared" si="13"/>
        <v>-5.6814625762900597E-2</v>
      </c>
      <c r="BV26" s="369">
        <f t="shared" si="13"/>
        <v>-4.6201911944187275E-2</v>
      </c>
      <c r="BW26" s="369">
        <f t="shared" si="13"/>
        <v>-2.6090348720257155E-2</v>
      </c>
      <c r="BX26" s="369">
        <f t="shared" si="13"/>
        <v>-2.0410473307589439E-3</v>
      </c>
      <c r="BY26" s="369">
        <f t="shared" si="13"/>
        <v>2.7884250430581826E-3</v>
      </c>
      <c r="BZ26" s="369">
        <f t="shared" si="13"/>
        <v>1.3415159414764188E-2</v>
      </c>
      <c r="CA26" s="369">
        <f t="shared" si="13"/>
        <v>3.3526105373397177E-3</v>
      </c>
      <c r="CB26" s="369">
        <f t="shared" si="13"/>
        <v>-1.6031196671588147E-2</v>
      </c>
      <c r="CC26" s="369">
        <f t="shared" si="13"/>
        <v>-2.6831876558326029E-2</v>
      </c>
      <c r="CD26" s="369">
        <f t="shared" si="13"/>
        <v>-4.4708162038068863E-2</v>
      </c>
      <c r="CE26" s="369">
        <f t="shared" si="13"/>
        <v>-5.145550051199356E-2</v>
      </c>
      <c r="CF26" s="369">
        <f t="shared" si="13"/>
        <v>-4.6671019037384583E-2</v>
      </c>
      <c r="CG26" s="369">
        <f t="shared" si="13"/>
        <v>-3.9751949604231784E-2</v>
      </c>
      <c r="CH26" s="369">
        <f t="shared" si="13"/>
        <v>-3.9307689142862541E-2</v>
      </c>
      <c r="CI26" s="369">
        <f t="shared" si="13"/>
        <v>-4.1620300634525847E-2</v>
      </c>
      <c r="CJ26" s="369">
        <f t="shared" si="13"/>
        <v>-4.4073097355906268E-2</v>
      </c>
      <c r="CK26" s="369">
        <f t="shared" si="13"/>
        <v>-4.8217646773015099E-2</v>
      </c>
      <c r="CL26" s="369">
        <f t="shared" si="13"/>
        <v>-5.3413754201437243E-2</v>
      </c>
      <c r="CM26" s="369">
        <f t="shared" si="13"/>
        <v>-5.7390073684674497E-2</v>
      </c>
      <c r="CN26" s="369">
        <f t="shared" si="13"/>
        <v>-6.3366150818071398E-2</v>
      </c>
      <c r="CO26" s="369">
        <f t="shared" si="13"/>
        <v>-7.2333521261974093E-2</v>
      </c>
      <c r="CP26" s="369">
        <f t="shared" si="13"/>
        <v>-7.6421811993385547E-2</v>
      </c>
      <c r="CQ26" s="369">
        <f t="shared" si="13"/>
        <v>-5.4028945915459162E-2</v>
      </c>
      <c r="CR26" s="369">
        <f t="shared" si="13"/>
        <v>-6.4575254539643245E-2</v>
      </c>
      <c r="CS26" s="369">
        <f t="shared" si="13"/>
        <v>-7.9526947386649782E-2</v>
      </c>
    </row>
    <row r="27" spans="1:104" x14ac:dyDescent="0.2">
      <c r="A27" t="str">
        <f t="shared" si="6"/>
        <v>Järnväg - godståg</v>
      </c>
      <c r="F27" s="369">
        <f>AVERAGE(C13:F13)</f>
        <v>1.5154114469034559E-2</v>
      </c>
      <c r="G27" s="369">
        <f t="shared" ref="G27:BR27" si="14">AVERAGE(D13:G13)</f>
        <v>-3.8834817800001351E-2</v>
      </c>
      <c r="H27" s="369">
        <f t="shared" si="14"/>
        <v>-3.6811554164385279E-2</v>
      </c>
      <c r="I27" s="369">
        <f t="shared" si="14"/>
        <v>-3.7941364136586928E-2</v>
      </c>
      <c r="J27" s="369">
        <f t="shared" si="14"/>
        <v>-6.7390068318144383E-2</v>
      </c>
      <c r="K27" s="369">
        <f t="shared" si="14"/>
        <v>-2.1302242855966692E-2</v>
      </c>
      <c r="L27" s="369">
        <f t="shared" si="14"/>
        <v>-5.3747422251248275E-2</v>
      </c>
      <c r="M27" s="369">
        <f t="shared" si="14"/>
        <v>-7.7500000000000013E-2</v>
      </c>
      <c r="N27" s="369">
        <f t="shared" si="14"/>
        <v>-1.8420746636630663E-2</v>
      </c>
      <c r="O27" s="369">
        <f t="shared" si="14"/>
        <v>-3.842074663663067E-2</v>
      </c>
      <c r="P27" s="369">
        <f t="shared" si="14"/>
        <v>-5.342074663663067E-2</v>
      </c>
      <c r="Q27" s="369">
        <f t="shared" si="14"/>
        <v>-5.5920746636630665E-2</v>
      </c>
      <c r="R27" s="369">
        <f t="shared" si="14"/>
        <v>-8.7499999999999994E-2</v>
      </c>
      <c r="S27" s="369">
        <f t="shared" si="14"/>
        <v>-7.4999999999999997E-2</v>
      </c>
      <c r="T27" s="369">
        <f t="shared" si="14"/>
        <v>-4.7500000000000007E-2</v>
      </c>
      <c r="U27" s="369">
        <f t="shared" si="14"/>
        <v>-0.02</v>
      </c>
      <c r="V27" s="369">
        <f t="shared" si="14"/>
        <v>-0.01</v>
      </c>
      <c r="W27" s="369">
        <f t="shared" si="14"/>
        <v>-1.0436025767701251E-2</v>
      </c>
      <c r="X27" s="369">
        <f t="shared" si="14"/>
        <v>3.8780382151039575E-3</v>
      </c>
      <c r="Y27" s="369">
        <f t="shared" si="14"/>
        <v>2.6651774027667691E-2</v>
      </c>
      <c r="Z27" s="369">
        <f t="shared" si="14"/>
        <v>2.9151774027667689E-2</v>
      </c>
      <c r="AA27" s="369">
        <f t="shared" si="14"/>
        <v>5.7972791042157655E-2</v>
      </c>
      <c r="AB27" s="369">
        <f t="shared" si="14"/>
        <v>4.0443714227494716E-2</v>
      </c>
      <c r="AC27" s="369">
        <f t="shared" si="14"/>
        <v>3.2669978414930988E-2</v>
      </c>
      <c r="AD27" s="369">
        <f t="shared" si="14"/>
        <v>4.0169978414930987E-2</v>
      </c>
      <c r="AE27" s="369">
        <f t="shared" si="14"/>
        <v>2.4284987168142268E-2</v>
      </c>
      <c r="AF27" s="369">
        <f t="shared" si="14"/>
        <v>3.7499999999999999E-2</v>
      </c>
      <c r="AG27" s="369">
        <f t="shared" si="14"/>
        <v>3.5000000000000003E-2</v>
      </c>
      <c r="AH27" s="369">
        <f t="shared" si="14"/>
        <v>3.5000000000000003E-2</v>
      </c>
      <c r="AI27" s="369">
        <f t="shared" si="14"/>
        <v>3.2500000000000001E-2</v>
      </c>
      <c r="AJ27" s="369">
        <f t="shared" si="14"/>
        <v>3.5000000000000003E-2</v>
      </c>
      <c r="AK27" s="369">
        <f t="shared" si="14"/>
        <v>0.03</v>
      </c>
      <c r="AL27" s="369">
        <f t="shared" si="14"/>
        <v>0.05</v>
      </c>
      <c r="AM27" s="369">
        <f t="shared" si="14"/>
        <v>6.7500000000000004E-2</v>
      </c>
      <c r="AN27" s="369">
        <f t="shared" si="14"/>
        <v>6.5000000000000002E-2</v>
      </c>
      <c r="AO27" s="369">
        <f t="shared" si="14"/>
        <v>0.08</v>
      </c>
      <c r="AP27" s="369">
        <f t="shared" si="14"/>
        <v>6.7500000000000004E-2</v>
      </c>
      <c r="AQ27" s="369">
        <f t="shared" si="14"/>
        <v>7.0211023798016997E-2</v>
      </c>
      <c r="AR27" s="369">
        <f t="shared" si="14"/>
        <v>7.1489080619725656E-2</v>
      </c>
      <c r="AS27" s="369">
        <f t="shared" si="14"/>
        <v>4.6334170465126001E-2</v>
      </c>
      <c r="AT27" s="369">
        <f t="shared" si="14"/>
        <v>1.2246293334218006E-2</v>
      </c>
      <c r="AU27" s="369">
        <f t="shared" si="14"/>
        <v>-3.3485574571015309E-2</v>
      </c>
      <c r="AV27" s="369">
        <f t="shared" si="14"/>
        <v>-7.8069246021087321E-2</v>
      </c>
      <c r="AW27" s="369">
        <f t="shared" si="14"/>
        <v>-7.1549782688027405E-2</v>
      </c>
      <c r="AX27" s="369">
        <f t="shared" si="14"/>
        <v>-4.7408757674498543E-2</v>
      </c>
      <c r="AY27" s="369">
        <f t="shared" si="14"/>
        <v>-3.0991219500679908E-2</v>
      </c>
      <c r="AZ27" s="369">
        <f t="shared" si="14"/>
        <v>6.0568520405690548E-3</v>
      </c>
      <c r="BA27" s="369">
        <f t="shared" si="14"/>
        <v>1.3791257303934268E-2</v>
      </c>
      <c r="BB27" s="369">
        <f t="shared" si="14"/>
        <v>4.4456372133849153E-3</v>
      </c>
      <c r="BC27" s="369">
        <f t="shared" si="14"/>
        <v>1.1977750192709701E-2</v>
      </c>
      <c r="BD27" s="369">
        <f t="shared" si="14"/>
        <v>9.5482381642761315E-3</v>
      </c>
      <c r="BE27" s="369">
        <f t="shared" si="14"/>
        <v>1.2147324578184833E-2</v>
      </c>
      <c r="BF27" s="369">
        <f t="shared" si="14"/>
        <v>-3.2037352880790244E-2</v>
      </c>
      <c r="BG27" s="369">
        <f t="shared" si="14"/>
        <v>-4.5029403144582841E-2</v>
      </c>
      <c r="BH27" s="369">
        <f t="shared" si="14"/>
        <v>-3.4660564062033966E-2</v>
      </c>
      <c r="BI27" s="369">
        <f t="shared" si="14"/>
        <v>1.5704582756185276E-2</v>
      </c>
      <c r="BJ27" s="369">
        <f t="shared" si="14"/>
        <v>8.4720578809635697E-2</v>
      </c>
      <c r="BK27" s="369">
        <f t="shared" si="14"/>
        <v>0.10420197025103997</v>
      </c>
      <c r="BL27" s="369">
        <f t="shared" si="14"/>
        <v>8.9636897202590896E-2</v>
      </c>
      <c r="BM27" s="369">
        <f t="shared" si="14"/>
        <v>3.1115696186874181E-2</v>
      </c>
      <c r="BN27" s="369">
        <f t="shared" si="14"/>
        <v>-1.4698014375592204E-3</v>
      </c>
      <c r="BO27" s="369">
        <f t="shared" si="14"/>
        <v>6.0871481603748986E-2</v>
      </c>
      <c r="BP27" s="369">
        <f t="shared" si="14"/>
        <v>8.1653838656463196E-2</v>
      </c>
      <c r="BQ27" s="369">
        <f t="shared" si="14"/>
        <v>9.0418324697059863E-2</v>
      </c>
      <c r="BR27" s="369">
        <f t="shared" si="14"/>
        <v>0.10979105030327733</v>
      </c>
      <c r="BS27" s="369">
        <f t="shared" ref="BS27:CS27" si="15">AVERAGE(BP13:BS13)</f>
        <v>3.6100944928936993E-2</v>
      </c>
      <c r="BT27" s="369">
        <f t="shared" si="15"/>
        <v>2.9595165886229784E-2</v>
      </c>
      <c r="BU27" s="369">
        <f t="shared" si="15"/>
        <v>4.4302501343609815E-2</v>
      </c>
      <c r="BV27" s="369">
        <f t="shared" si="15"/>
        <v>7.9820659741949601E-2</v>
      </c>
      <c r="BW27" s="369">
        <f t="shared" si="15"/>
        <v>0.1001674492590596</v>
      </c>
      <c r="BX27" s="369">
        <f t="shared" si="15"/>
        <v>8.8545096797731926E-2</v>
      </c>
      <c r="BY27" s="369">
        <f t="shared" si="15"/>
        <v>8.4147433989384707E-2</v>
      </c>
      <c r="BZ27" s="369">
        <f t="shared" si="15"/>
        <v>7.3334625155041189E-2</v>
      </c>
      <c r="CA27" s="369">
        <f t="shared" si="15"/>
        <v>8.9239030116974108E-2</v>
      </c>
      <c r="CB27" s="369">
        <f t="shared" si="15"/>
        <v>0.13218534063270951</v>
      </c>
      <c r="CC27" s="369">
        <f t="shared" si="15"/>
        <v>0.11046871810585553</v>
      </c>
      <c r="CD27" s="369">
        <f t="shared" si="15"/>
        <v>8.4133986245708947E-2</v>
      </c>
      <c r="CE27" s="369">
        <f t="shared" si="15"/>
        <v>6.9291814031185103E-2</v>
      </c>
      <c r="CF27" s="369">
        <f t="shared" si="15"/>
        <v>4.2339495701272281E-2</v>
      </c>
      <c r="CG27" s="369">
        <f t="shared" si="15"/>
        <v>4.875916268707195E-2</v>
      </c>
      <c r="CH27" s="369">
        <f t="shared" si="15"/>
        <v>4.9065638406472802E-2</v>
      </c>
      <c r="CI27" s="369">
        <f t="shared" si="15"/>
        <v>5.5360792010299163E-2</v>
      </c>
      <c r="CJ27" s="369">
        <f t="shared" si="15"/>
        <v>5.0046534465347112E-2</v>
      </c>
      <c r="CK27" s="369">
        <f t="shared" si="15"/>
        <v>7.6386745419411373E-2</v>
      </c>
      <c r="CL27" s="369">
        <f t="shared" si="15"/>
        <v>6.9007097035653692E-2</v>
      </c>
      <c r="CM27" s="369">
        <f t="shared" si="15"/>
        <v>9.0228351910984078E-2</v>
      </c>
      <c r="CN27" s="369">
        <f t="shared" si="15"/>
        <v>0.10316063701646765</v>
      </c>
      <c r="CO27" s="369">
        <f t="shared" si="15"/>
        <v>7.1569660623505574E-2</v>
      </c>
      <c r="CP27" s="369">
        <f t="shared" si="15"/>
        <v>5.5124441259290211E-2</v>
      </c>
      <c r="CQ27" s="369">
        <f t="shared" si="15"/>
        <v>2.7718656477280744E-2</v>
      </c>
      <c r="CR27" s="369">
        <f t="shared" si="15"/>
        <v>-2.2799509903604541E-2</v>
      </c>
      <c r="CS27" s="369">
        <f t="shared" si="15"/>
        <v>5.3799312421081644E-3</v>
      </c>
    </row>
    <row r="28" spans="1:104" x14ac:dyDescent="0.2">
      <c r="A28" t="str">
        <f t="shared" si="6"/>
        <v>Flygtrafik - inrikes</v>
      </c>
      <c r="F28" s="369">
        <f>AVERAGE(C14:F14)</f>
        <v>-0.47366345944014587</v>
      </c>
      <c r="G28" s="369">
        <f t="shared" ref="G28:BR28" si="16">AVERAGE(D14:G14)</f>
        <v>-0.63948473477593282</v>
      </c>
      <c r="H28" s="369">
        <f t="shared" si="16"/>
        <v>-0.71899451838076556</v>
      </c>
      <c r="I28" s="369">
        <f t="shared" si="16"/>
        <v>-0.7382111255845113</v>
      </c>
      <c r="J28" s="369">
        <f t="shared" si="16"/>
        <v>-0.73267207142383928</v>
      </c>
      <c r="K28" s="369">
        <f t="shared" si="16"/>
        <v>-0.72610961553962883</v>
      </c>
      <c r="L28" s="369">
        <f t="shared" si="16"/>
        <v>-0.729390205447492</v>
      </c>
      <c r="M28" s="369">
        <f t="shared" si="16"/>
        <v>-0.75270347505626167</v>
      </c>
      <c r="N28" s="369">
        <f t="shared" si="16"/>
        <v>-0.74920716495888318</v>
      </c>
      <c r="O28" s="369">
        <f t="shared" si="16"/>
        <v>-0.73294801118443575</v>
      </c>
      <c r="P28" s="369">
        <f t="shared" si="16"/>
        <v>-0.73368600757350044</v>
      </c>
      <c r="Q28" s="369">
        <f t="shared" si="16"/>
        <v>-0.69775645501348438</v>
      </c>
      <c r="R28" s="369">
        <f t="shared" si="16"/>
        <v>-0.68372402947867905</v>
      </c>
      <c r="S28" s="369">
        <f t="shared" si="16"/>
        <v>-0.65464318378006248</v>
      </c>
      <c r="T28" s="369">
        <f t="shared" si="16"/>
        <v>-0.58705663655868379</v>
      </c>
      <c r="U28" s="369">
        <f t="shared" si="16"/>
        <v>-0.54862911411199877</v>
      </c>
      <c r="V28" s="369">
        <f t="shared" si="16"/>
        <v>-0.5175736285657353</v>
      </c>
      <c r="W28" s="369">
        <f t="shared" si="16"/>
        <v>-0.50377102381281591</v>
      </c>
      <c r="X28" s="369">
        <f t="shared" si="16"/>
        <v>-0.50843152488360532</v>
      </c>
      <c r="Y28" s="369">
        <f t="shared" si="16"/>
        <v>-0.5305785275212066</v>
      </c>
      <c r="Z28" s="369">
        <f t="shared" si="16"/>
        <v>-0.54521262908717194</v>
      </c>
      <c r="AA28" s="369">
        <f t="shared" si="16"/>
        <v>-0.55245221921256071</v>
      </c>
      <c r="AB28" s="369">
        <f t="shared" si="16"/>
        <v>-0.57024188253145458</v>
      </c>
      <c r="AC28" s="369">
        <f t="shared" si="16"/>
        <v>-0.57106287427917046</v>
      </c>
      <c r="AD28" s="369">
        <f t="shared" si="16"/>
        <v>-0.56727021017086121</v>
      </c>
      <c r="AE28" s="369">
        <f t="shared" si="16"/>
        <v>-0.56243933316256478</v>
      </c>
      <c r="AF28" s="369">
        <f t="shared" si="16"/>
        <v>-0.55797034806133594</v>
      </c>
      <c r="AG28" s="369">
        <f t="shared" si="16"/>
        <v>-0.54732510910623788</v>
      </c>
      <c r="AH28" s="369">
        <f t="shared" si="16"/>
        <v>-0.55002439449163021</v>
      </c>
      <c r="AI28" s="369">
        <f t="shared" si="16"/>
        <v>-0.55042257987565124</v>
      </c>
      <c r="AJ28" s="369">
        <f t="shared" si="16"/>
        <v>-0.52956998985061754</v>
      </c>
      <c r="AK28" s="369">
        <f t="shared" si="16"/>
        <v>-0.51557384568524511</v>
      </c>
      <c r="AL28" s="369">
        <f t="shared" si="16"/>
        <v>-0.50715483512499793</v>
      </c>
      <c r="AM28" s="369">
        <f t="shared" si="16"/>
        <v>-0.51190885048141288</v>
      </c>
      <c r="AN28" s="369">
        <f t="shared" si="16"/>
        <v>-0.54113144555971271</v>
      </c>
      <c r="AO28" s="369">
        <f t="shared" si="16"/>
        <v>-0.57745908155736969</v>
      </c>
      <c r="AP28" s="369">
        <f t="shared" si="16"/>
        <v>-0.60105147461038888</v>
      </c>
      <c r="AQ28" s="369">
        <f t="shared" si="16"/>
        <v>-0.60292205075917382</v>
      </c>
      <c r="AR28" s="369">
        <f t="shared" si="16"/>
        <v>-0.54731775689839868</v>
      </c>
      <c r="AS28" s="369">
        <f t="shared" si="16"/>
        <v>-0.49904891881149471</v>
      </c>
      <c r="AT28" s="369">
        <f t="shared" si="16"/>
        <v>-0.4538387803052602</v>
      </c>
      <c r="AU28" s="369">
        <f t="shared" si="16"/>
        <v>-0.45167399043963136</v>
      </c>
      <c r="AV28" s="369">
        <f t="shared" si="16"/>
        <v>-0.51835399245144442</v>
      </c>
      <c r="AW28" s="369">
        <f t="shared" si="16"/>
        <v>-0.56111989625827374</v>
      </c>
      <c r="AX28" s="369">
        <f t="shared" si="16"/>
        <v>-0.60758259946976345</v>
      </c>
      <c r="AY28" s="369">
        <f t="shared" si="16"/>
        <v>-0.62577726914530052</v>
      </c>
      <c r="AZ28" s="369">
        <f t="shared" si="16"/>
        <v>-0.62521921566313776</v>
      </c>
      <c r="BA28" s="369">
        <f t="shared" si="16"/>
        <v>-0.62144731520559948</v>
      </c>
      <c r="BB28" s="369">
        <f t="shared" si="16"/>
        <v>-0.61810515313027048</v>
      </c>
      <c r="BC28" s="369">
        <f t="shared" si="16"/>
        <v>-0.61535470586315288</v>
      </c>
      <c r="BD28" s="369">
        <f t="shared" si="16"/>
        <v>-0.6094612833428974</v>
      </c>
      <c r="BE28" s="369">
        <f t="shared" si="16"/>
        <v>-0.61924347512225575</v>
      </c>
      <c r="BF28" s="369">
        <f t="shared" si="16"/>
        <v>-0.63803841166288966</v>
      </c>
      <c r="BG28" s="369">
        <f t="shared" si="16"/>
        <v>-0.6526739428213777</v>
      </c>
      <c r="BH28" s="369">
        <f t="shared" si="16"/>
        <v>-0.65366202657034278</v>
      </c>
      <c r="BI28" s="369">
        <f t="shared" si="16"/>
        <v>-0.6196997099378434</v>
      </c>
      <c r="BJ28" s="369">
        <f t="shared" si="16"/>
        <v>-0.59787058237111024</v>
      </c>
      <c r="BK28" s="369">
        <f t="shared" si="16"/>
        <v>-0.54248610102136974</v>
      </c>
      <c r="BL28" s="369">
        <f t="shared" si="16"/>
        <v>-0.55048162350091856</v>
      </c>
      <c r="BM28" s="369">
        <f t="shared" si="16"/>
        <v>-0.56359168017231642</v>
      </c>
      <c r="BN28" s="369">
        <f t="shared" si="16"/>
        <v>-0.55627217979737131</v>
      </c>
      <c r="BO28" s="369">
        <f t="shared" si="16"/>
        <v>-0.54631893324970204</v>
      </c>
      <c r="BP28" s="369">
        <f t="shared" si="16"/>
        <v>-0.49615888224850091</v>
      </c>
      <c r="BQ28" s="369">
        <f t="shared" si="16"/>
        <v>-0.49285662907976757</v>
      </c>
      <c r="BR28" s="369">
        <f t="shared" si="16"/>
        <v>-0.47860547103397499</v>
      </c>
      <c r="BS28" s="369">
        <f t="shared" ref="BS28:CS28" si="17">AVERAGE(BP14:BS14)</f>
        <v>-0.47910418145684958</v>
      </c>
      <c r="BT28" s="369">
        <f t="shared" si="17"/>
        <v>-0.47735819113668676</v>
      </c>
      <c r="BU28" s="369">
        <f t="shared" si="17"/>
        <v>-0.41129571011634058</v>
      </c>
      <c r="BV28" s="369">
        <f t="shared" si="17"/>
        <v>-0.35529152059403879</v>
      </c>
      <c r="BW28" s="369">
        <f t="shared" si="17"/>
        <v>-0.32564894985283133</v>
      </c>
      <c r="BX28" s="369">
        <f t="shared" si="17"/>
        <v>-0.28971200106067041</v>
      </c>
      <c r="BY28" s="369">
        <f t="shared" si="17"/>
        <v>-0.28757225570320277</v>
      </c>
      <c r="BZ28" s="369">
        <f t="shared" si="17"/>
        <v>-0.31029186995400759</v>
      </c>
      <c r="CA28" s="369">
        <f t="shared" si="17"/>
        <v>-0.3394547005510507</v>
      </c>
      <c r="CB28" s="369">
        <f t="shared" si="17"/>
        <v>-0.36757657620555784</v>
      </c>
      <c r="CC28" s="369">
        <f t="shared" si="17"/>
        <v>-0.39759832807477219</v>
      </c>
      <c r="CD28" s="369">
        <f t="shared" si="17"/>
        <v>-0.39613004779183669</v>
      </c>
      <c r="CE28" s="369">
        <f t="shared" si="17"/>
        <v>-0.38469648858171684</v>
      </c>
      <c r="CF28" s="369">
        <f t="shared" si="17"/>
        <v>-0.37854909654722801</v>
      </c>
      <c r="CG28" s="369">
        <f t="shared" si="17"/>
        <v>-0.37111355859622763</v>
      </c>
      <c r="CH28" s="369">
        <f t="shared" si="17"/>
        <v>-0.35980713028275702</v>
      </c>
      <c r="CI28" s="369">
        <f t="shared" si="17"/>
        <v>-0.35149092644843621</v>
      </c>
      <c r="CJ28" s="369">
        <f t="shared" si="17"/>
        <v>-0.34349539860517464</v>
      </c>
      <c r="CK28" s="369">
        <f t="shared" si="17"/>
        <v>-0.31920951289795113</v>
      </c>
      <c r="CL28" s="369">
        <f t="shared" si="17"/>
        <v>-0.31345588466467311</v>
      </c>
      <c r="CM28" s="369">
        <f t="shared" si="17"/>
        <v>-0.31111139610350846</v>
      </c>
      <c r="CN28" s="369">
        <f t="shared" si="17"/>
        <v>-0.30270935093154994</v>
      </c>
      <c r="CO28" s="369">
        <f t="shared" si="17"/>
        <v>-0.32669943963790626</v>
      </c>
      <c r="CP28" s="369">
        <f t="shared" si="17"/>
        <v>-0.33382411590351962</v>
      </c>
      <c r="CQ28" s="369">
        <f t="shared" si="17"/>
        <v>-0.32284325374564193</v>
      </c>
      <c r="CR28" s="369">
        <f t="shared" si="17"/>
        <v>-0.34063402871750309</v>
      </c>
      <c r="CS28" s="369">
        <f t="shared" si="17"/>
        <v>-0.24196654685040458</v>
      </c>
    </row>
    <row r="29" spans="1:104" x14ac:dyDescent="0.2">
      <c r="A29" t="str">
        <f t="shared" si="6"/>
        <v>Flygtrafik - utrikes</v>
      </c>
      <c r="F29" s="369">
        <f>AVERAGE(C15:F15)</f>
        <v>-0.58584272327156772</v>
      </c>
      <c r="G29" s="369">
        <f t="shared" ref="G29:BR29" si="18">AVERAGE(D15:G15)</f>
        <v>-0.78223443500469514</v>
      </c>
      <c r="H29" s="369">
        <f t="shared" si="18"/>
        <v>-0.87670553270379292</v>
      </c>
      <c r="I29" s="369">
        <f t="shared" si="18"/>
        <v>-0.89826220309951288</v>
      </c>
      <c r="J29" s="369">
        <f t="shared" si="18"/>
        <v>-0.90214246734549619</v>
      </c>
      <c r="K29" s="369">
        <f t="shared" si="18"/>
        <v>-0.8969244645325567</v>
      </c>
      <c r="L29" s="369">
        <f t="shared" si="18"/>
        <v>-0.89502740477715459</v>
      </c>
      <c r="M29" s="369">
        <f t="shared" si="18"/>
        <v>-0.89482731300229212</v>
      </c>
      <c r="N29" s="369">
        <f t="shared" si="18"/>
        <v>-0.89067004166594277</v>
      </c>
      <c r="O29" s="369">
        <f t="shared" si="18"/>
        <v>-0.88795161106917386</v>
      </c>
      <c r="P29" s="369">
        <f t="shared" si="18"/>
        <v>-0.88380235695018894</v>
      </c>
      <c r="Q29" s="369">
        <f t="shared" si="18"/>
        <v>-0.87577853817891493</v>
      </c>
      <c r="R29" s="369">
        <f t="shared" si="18"/>
        <v>-0.86790041760648684</v>
      </c>
      <c r="S29" s="369">
        <f t="shared" si="18"/>
        <v>-0.84496491202696988</v>
      </c>
      <c r="T29" s="369">
        <f t="shared" si="18"/>
        <v>-0.82123839739131732</v>
      </c>
      <c r="U29" s="369">
        <f t="shared" si="18"/>
        <v>-0.79528181458015412</v>
      </c>
      <c r="V29" s="369">
        <f t="shared" si="18"/>
        <v>-0.77499592334220369</v>
      </c>
      <c r="W29" s="369">
        <f t="shared" si="18"/>
        <v>-0.76676304691838271</v>
      </c>
      <c r="X29" s="369">
        <f t="shared" si="18"/>
        <v>-0.75391932776805315</v>
      </c>
      <c r="Y29" s="369">
        <f t="shared" si="18"/>
        <v>-0.73999877634124778</v>
      </c>
      <c r="Z29" s="369">
        <f t="shared" si="18"/>
        <v>-0.72483227889458968</v>
      </c>
      <c r="AA29" s="369">
        <f t="shared" si="18"/>
        <v>-0.7136986054420501</v>
      </c>
      <c r="AB29" s="369">
        <f t="shared" si="18"/>
        <v>-0.70533689012985423</v>
      </c>
      <c r="AC29" s="369">
        <f t="shared" si="18"/>
        <v>-0.70551770729318664</v>
      </c>
      <c r="AD29" s="369">
        <f t="shared" si="18"/>
        <v>-0.70525618247049149</v>
      </c>
      <c r="AE29" s="369">
        <f t="shared" si="18"/>
        <v>-0.70215377290024228</v>
      </c>
      <c r="AF29" s="369">
        <f t="shared" si="18"/>
        <v>-0.70373580989174633</v>
      </c>
      <c r="AG29" s="369">
        <f t="shared" si="18"/>
        <v>-0.70019665686242794</v>
      </c>
      <c r="AH29" s="369">
        <f t="shared" si="18"/>
        <v>-0.69555960140733442</v>
      </c>
      <c r="AI29" s="369">
        <f t="shared" si="18"/>
        <v>-0.69177646392825465</v>
      </c>
      <c r="AJ29" s="369">
        <f t="shared" si="18"/>
        <v>-0.67963725166184807</v>
      </c>
      <c r="AK29" s="369">
        <f t="shared" si="18"/>
        <v>-0.675411338537939</v>
      </c>
      <c r="AL29" s="369">
        <f t="shared" si="18"/>
        <v>-0.68474177750043919</v>
      </c>
      <c r="AM29" s="369">
        <f t="shared" si="18"/>
        <v>-0.69855139015962542</v>
      </c>
      <c r="AN29" s="369">
        <f t="shared" si="18"/>
        <v>-0.72171186764976969</v>
      </c>
      <c r="AO29" s="369">
        <f t="shared" si="18"/>
        <v>-0.74005198143669193</v>
      </c>
      <c r="AP29" s="369">
        <f t="shared" si="18"/>
        <v>-0.73933142770208971</v>
      </c>
      <c r="AQ29" s="369">
        <f t="shared" si="18"/>
        <v>-0.72184256831523885</v>
      </c>
      <c r="AR29" s="369">
        <f t="shared" si="18"/>
        <v>-0.69159348738132342</v>
      </c>
      <c r="AS29" s="369">
        <f t="shared" si="18"/>
        <v>-0.67745384122361851</v>
      </c>
      <c r="AT29" s="369">
        <f t="shared" si="18"/>
        <v>-0.65720940999608635</v>
      </c>
      <c r="AU29" s="369">
        <f t="shared" si="18"/>
        <v>-0.67250003052554219</v>
      </c>
      <c r="AV29" s="369">
        <f t="shared" si="18"/>
        <v>-0.70810268374285645</v>
      </c>
      <c r="AW29" s="369">
        <f t="shared" si="18"/>
        <v>-0.72848786351797745</v>
      </c>
      <c r="AX29" s="369">
        <f t="shared" si="18"/>
        <v>-0.76482230605543833</v>
      </c>
      <c r="AY29" s="369">
        <f t="shared" si="18"/>
        <v>-0.77352358177103298</v>
      </c>
      <c r="AZ29" s="369">
        <f t="shared" si="18"/>
        <v>-0.78005145117244357</v>
      </c>
      <c r="BA29" s="369">
        <f t="shared" si="18"/>
        <v>-0.77897269362062493</v>
      </c>
      <c r="BB29" s="369">
        <f t="shared" si="18"/>
        <v>-0.77636066481226029</v>
      </c>
      <c r="BC29" s="369">
        <f t="shared" si="18"/>
        <v>-0.78032229609118453</v>
      </c>
      <c r="BD29" s="369">
        <f t="shared" si="18"/>
        <v>-0.77497815477877452</v>
      </c>
      <c r="BE29" s="369">
        <f t="shared" si="18"/>
        <v>-0.77887302504486289</v>
      </c>
      <c r="BF29" s="369">
        <f t="shared" si="18"/>
        <v>-0.77764366454460765</v>
      </c>
      <c r="BG29" s="369">
        <f t="shared" si="18"/>
        <v>-0.77325663750755003</v>
      </c>
      <c r="BH29" s="369">
        <f t="shared" si="18"/>
        <v>-0.77646916296950252</v>
      </c>
      <c r="BI29" s="369">
        <f t="shared" si="18"/>
        <v>-0.77211145223710087</v>
      </c>
      <c r="BJ29" s="369">
        <f t="shared" si="18"/>
        <v>-0.77416678617727364</v>
      </c>
      <c r="BK29" s="369">
        <f t="shared" si="18"/>
        <v>-0.76904319727906589</v>
      </c>
      <c r="BL29" s="369">
        <f t="shared" si="18"/>
        <v>-0.77044114847311507</v>
      </c>
      <c r="BM29" s="369">
        <f t="shared" si="18"/>
        <v>-0.7715992526279003</v>
      </c>
      <c r="BN29" s="369">
        <f t="shared" si="18"/>
        <v>-0.77039210330716512</v>
      </c>
      <c r="BO29" s="369">
        <f t="shared" si="18"/>
        <v>-0.76216503337185348</v>
      </c>
      <c r="BP29" s="369">
        <f t="shared" si="18"/>
        <v>-0.7404794340706955</v>
      </c>
      <c r="BQ29" s="369">
        <f t="shared" si="18"/>
        <v>-0.71617428039842879</v>
      </c>
      <c r="BR29" s="369">
        <f t="shared" si="18"/>
        <v>-0.68605068225624433</v>
      </c>
      <c r="BS29" s="369">
        <f t="shared" ref="BS29:CS29" si="19">AVERAGE(BP15:BS15)</f>
        <v>-0.65173523613903539</v>
      </c>
      <c r="BT29" s="369">
        <f t="shared" si="19"/>
        <v>-0.61142402115257066</v>
      </c>
      <c r="BU29" s="369">
        <f t="shared" si="19"/>
        <v>-0.57452806817475843</v>
      </c>
      <c r="BV29" s="369">
        <f t="shared" si="19"/>
        <v>-0.54012498949085819</v>
      </c>
      <c r="BW29" s="369">
        <f t="shared" si="19"/>
        <v>-0.52677876738628915</v>
      </c>
      <c r="BX29" s="369">
        <f t="shared" si="19"/>
        <v>-0.51085507815400621</v>
      </c>
      <c r="BY29" s="369">
        <f t="shared" si="19"/>
        <v>-0.49986619687878375</v>
      </c>
      <c r="BZ29" s="369">
        <f t="shared" si="19"/>
        <v>-0.49568566957235777</v>
      </c>
      <c r="CA29" s="369">
        <f t="shared" si="19"/>
        <v>-0.49278769795619393</v>
      </c>
      <c r="CB29" s="369">
        <f t="shared" si="19"/>
        <v>-0.50041302120983011</v>
      </c>
      <c r="CC29" s="369">
        <f t="shared" si="19"/>
        <v>-0.50293521828246557</v>
      </c>
      <c r="CD29" s="369">
        <f t="shared" si="19"/>
        <v>-0.50053203571597171</v>
      </c>
      <c r="CE29" s="369">
        <f t="shared" si="19"/>
        <v>-0.49421111373015619</v>
      </c>
      <c r="CF29" s="369">
        <f t="shared" si="19"/>
        <v>-0.48543551750296887</v>
      </c>
      <c r="CG29" s="369">
        <f t="shared" si="19"/>
        <v>-0.47849341344049823</v>
      </c>
      <c r="CH29" s="369">
        <f t="shared" si="19"/>
        <v>-0.47137002566327829</v>
      </c>
      <c r="CI29" s="369">
        <f t="shared" si="19"/>
        <v>-0.46299012813464657</v>
      </c>
      <c r="CJ29" s="369">
        <f t="shared" si="19"/>
        <v>-0.45315090119718149</v>
      </c>
      <c r="CK29" s="369">
        <f t="shared" si="19"/>
        <v>-0.42136097555498092</v>
      </c>
      <c r="CL29" s="369">
        <f t="shared" si="19"/>
        <v>-0.3976214915505219</v>
      </c>
      <c r="CM29" s="369">
        <f t="shared" si="19"/>
        <v>-0.37497539754389519</v>
      </c>
      <c r="CN29" s="369">
        <f t="shared" si="19"/>
        <v>-0.35939986233475452</v>
      </c>
      <c r="CO29" s="369">
        <f t="shared" si="19"/>
        <v>-0.36230284802659141</v>
      </c>
      <c r="CP29" s="369">
        <f t="shared" si="19"/>
        <v>-0.36009429062654463</v>
      </c>
      <c r="CQ29" s="369">
        <f t="shared" si="19"/>
        <v>-0.34841945137170471</v>
      </c>
      <c r="CR29" s="369">
        <f t="shared" si="19"/>
        <v>-0.34959896491192988</v>
      </c>
      <c r="CS29" s="369">
        <f t="shared" si="19"/>
        <v>-0.30149074981783652</v>
      </c>
    </row>
    <row r="30" spans="1:104" x14ac:dyDescent="0.2">
      <c r="BS30" s="52"/>
      <c r="BT30" s="367"/>
      <c r="BU30" s="366"/>
      <c r="BV30" s="367"/>
    </row>
    <row r="31" spans="1:104" x14ac:dyDescent="0.2">
      <c r="BS31" s="52"/>
      <c r="BT31" s="367"/>
      <c r="BU31" s="366"/>
      <c r="BV31" s="367"/>
    </row>
    <row r="32" spans="1:104" x14ac:dyDescent="0.2">
      <c r="BI32" s="89"/>
      <c r="BJ32" s="89"/>
      <c r="BK32" s="89"/>
      <c r="BL32" s="89"/>
      <c r="BM32" s="89"/>
      <c r="BN32" s="89"/>
      <c r="BO32" s="89"/>
      <c r="BU32" s="52"/>
    </row>
    <row r="33" spans="61:67" x14ac:dyDescent="0.2">
      <c r="BI33" s="89"/>
      <c r="BJ33" s="89"/>
      <c r="BK33" s="89"/>
      <c r="BL33" s="89"/>
      <c r="BM33" s="89"/>
      <c r="BN33" s="89"/>
      <c r="BO33" s="89"/>
    </row>
    <row r="34" spans="61:67" x14ac:dyDescent="0.2">
      <c r="BI34" s="89"/>
      <c r="BJ34" s="89"/>
      <c r="BK34" s="89"/>
      <c r="BL34" s="89"/>
      <c r="BM34" s="89"/>
      <c r="BN34" s="89"/>
      <c r="BO34" s="89"/>
    </row>
  </sheetData>
  <phoneticPr fontId="1" type="noConversion"/>
  <conditionalFormatting sqref="C12:AG12">
    <cfRule type="cellIs" dxfId="26" priority="35" operator="equal">
      <formula>$CT$12</formula>
    </cfRule>
  </conditionalFormatting>
  <conditionalFormatting sqref="C13:AG13">
    <cfRule type="cellIs" dxfId="25" priority="34" operator="equal">
      <formula>$CT$13</formula>
    </cfRule>
  </conditionalFormatting>
  <conditionalFormatting sqref="C14:AG14">
    <cfRule type="cellIs" dxfId="24" priority="32" operator="equal">
      <formula>$CT$14</formula>
    </cfRule>
  </conditionalFormatting>
  <conditionalFormatting sqref="C15:AG15 D16:AG16">
    <cfRule type="cellIs" dxfId="23" priority="31" operator="equal">
      <formula>$CT$15</formula>
    </cfRule>
  </conditionalFormatting>
  <conditionalFormatting sqref="C9:AI10 AK11:AQ11 AL9:AQ11 AK12:AO12 AK13:AP15 AU13:BD13 AV12:BJ12 BO12:CG12 AK16:AL16 AN16:AP16 AS20:AT22">
    <cfRule type="cellIs" dxfId="22" priority="30" operator="equal">
      <formula>$CT$9</formula>
    </cfRule>
  </conditionalFormatting>
  <conditionalFormatting sqref="C11:AI11 AH12:AJ15 AI16:AJ16">
    <cfRule type="cellIs" dxfId="21" priority="29" operator="equal">
      <formula>$CT$11</formula>
    </cfRule>
  </conditionalFormatting>
  <conditionalFormatting sqref="AJ9:AQ10">
    <cfRule type="cellIs" dxfId="20" priority="27" operator="equal">
      <formula>$CT$9</formula>
    </cfRule>
  </conditionalFormatting>
  <conditionalFormatting sqref="AJ11">
    <cfRule type="cellIs" dxfId="19" priority="26" operator="equal">
      <formula>$CT$11</formula>
    </cfRule>
  </conditionalFormatting>
  <conditionalFormatting sqref="CH12:CJ12 CS12">
    <cfRule type="cellIs" dxfId="18" priority="19" operator="equal">
      <formula>$CT$9</formula>
    </cfRule>
  </conditionalFormatting>
  <conditionalFormatting sqref="AH16">
    <cfRule type="cellIs" dxfId="17" priority="18" operator="equal">
      <formula>$CT$15</formula>
    </cfRule>
  </conditionalFormatting>
  <conditionalFormatting sqref="AM16">
    <cfRule type="cellIs" dxfId="16" priority="17" operator="equal">
      <formula>$CT$15</formula>
    </cfRule>
  </conditionalFormatting>
  <conditionalFormatting sqref="AQ16">
    <cfRule type="cellIs" dxfId="15" priority="16" operator="equal">
      <formula>$CT$15</formula>
    </cfRule>
  </conditionalFormatting>
  <conditionalFormatting sqref="AU16">
    <cfRule type="cellIs" dxfId="14" priority="15" operator="equal">
      <formula>$CT$15</formula>
    </cfRule>
  </conditionalFormatting>
  <conditionalFormatting sqref="AZ16">
    <cfRule type="cellIs" dxfId="13" priority="14" operator="equal">
      <formula>$CT$15</formula>
    </cfRule>
  </conditionalFormatting>
  <conditionalFormatting sqref="BD16">
    <cfRule type="cellIs" dxfId="12" priority="13" operator="equal">
      <formula>$CT$15</formula>
    </cfRule>
  </conditionalFormatting>
  <conditionalFormatting sqref="BH16">
    <cfRule type="cellIs" dxfId="11" priority="12" operator="equal">
      <formula>$CT$15</formula>
    </cfRule>
  </conditionalFormatting>
  <conditionalFormatting sqref="BL16">
    <cfRule type="cellIs" dxfId="10" priority="11" operator="equal">
      <formula>$CT$15</formula>
    </cfRule>
  </conditionalFormatting>
  <conditionalFormatting sqref="BQ16">
    <cfRule type="cellIs" dxfId="9" priority="10" operator="equal">
      <formula>$CT$15</formula>
    </cfRule>
  </conditionalFormatting>
  <conditionalFormatting sqref="BU16">
    <cfRule type="cellIs" dxfId="8" priority="9" operator="equal">
      <formula>$CT$15</formula>
    </cfRule>
  </conditionalFormatting>
  <conditionalFormatting sqref="BZ16">
    <cfRule type="cellIs" dxfId="7" priority="8" operator="equal">
      <formula>$CT$15</formula>
    </cfRule>
  </conditionalFormatting>
  <conditionalFormatting sqref="CD16">
    <cfRule type="cellIs" dxfId="6" priority="7" operator="equal">
      <formula>$CT$15</formula>
    </cfRule>
  </conditionalFormatting>
  <conditionalFormatting sqref="CH16">
    <cfRule type="cellIs" dxfId="5" priority="6" operator="equal">
      <formula>$CT$15</formula>
    </cfRule>
  </conditionalFormatting>
  <conditionalFormatting sqref="CM16">
    <cfRule type="cellIs" dxfId="4" priority="5" operator="equal">
      <formula>$CT$15</formula>
    </cfRule>
  </conditionalFormatting>
  <conditionalFormatting sqref="CQ16">
    <cfRule type="cellIs" dxfId="3" priority="4" operator="equal">
      <formula>$CT$15</formula>
    </cfRule>
  </conditionalFormatting>
  <conditionalFormatting sqref="C16">
    <cfRule type="cellIs" dxfId="2" priority="3" operator="equal">
      <formula>$CT$15</formula>
    </cfRule>
  </conditionalFormatting>
  <conditionalFormatting sqref="D7:AS7">
    <cfRule type="cellIs" dxfId="1" priority="2" operator="equal">
      <formula>$CT$15</formula>
    </cfRule>
  </conditionalFormatting>
  <conditionalFormatting sqref="C7">
    <cfRule type="cellIs" dxfId="0" priority="1" operator="equal">
      <formula>$CT$15</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5FE7-DB26-400C-A757-2A24BC285776}">
  <sheetPr codeName="Blad6">
    <tabColor rgb="FFFFFF00"/>
  </sheetPr>
  <dimension ref="A1:W7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2" max="2" width="9.125" style="23" customWidth="1"/>
    <col min="3" max="12" width="11.75" style="38" customWidth="1"/>
    <col min="13" max="13" width="33.625" style="23" customWidth="1"/>
  </cols>
  <sheetData>
    <row r="1" spans="1:23" s="2" customFormat="1" x14ac:dyDescent="0.2">
      <c r="A1" s="137" t="s">
        <v>297</v>
      </c>
      <c r="C1" s="39"/>
      <c r="D1" s="39"/>
      <c r="E1" s="39"/>
      <c r="F1" s="39"/>
      <c r="G1" s="39"/>
      <c r="H1" s="39"/>
      <c r="I1" s="39"/>
      <c r="J1" s="39"/>
      <c r="K1" s="39"/>
      <c r="L1" s="39"/>
      <c r="M1" s="81"/>
    </row>
    <row r="2" spans="1:23" s="2" customFormat="1" x14ac:dyDescent="0.2">
      <c r="A2" s="166" t="s">
        <v>298</v>
      </c>
      <c r="C2" s="39"/>
      <c r="D2" s="39"/>
      <c r="E2" s="39"/>
      <c r="F2" s="39"/>
      <c r="G2" s="39"/>
      <c r="H2" s="39"/>
      <c r="I2" s="39"/>
      <c r="J2" s="39"/>
      <c r="K2" s="39"/>
      <c r="L2" s="39"/>
      <c r="M2" s="81"/>
    </row>
    <row r="3" spans="1:23" s="2" customFormat="1" x14ac:dyDescent="0.2">
      <c r="A3" s="166"/>
      <c r="C3" s="39"/>
      <c r="D3" s="39"/>
      <c r="E3" s="39"/>
      <c r="F3" s="39"/>
      <c r="G3" s="39"/>
      <c r="H3" s="39"/>
      <c r="I3" s="39"/>
      <c r="J3" s="39"/>
      <c r="K3" s="39"/>
      <c r="L3" s="39"/>
      <c r="M3" s="81"/>
    </row>
    <row r="4" spans="1:23" s="2" customFormat="1" ht="15" x14ac:dyDescent="0.25">
      <c r="A4" s="166"/>
      <c r="C4" s="39"/>
      <c r="D4" s="39"/>
      <c r="E4" s="39"/>
      <c r="F4" s="39"/>
      <c r="G4" s="39"/>
      <c r="H4" s="281" t="s">
        <v>273</v>
      </c>
      <c r="I4" s="280"/>
      <c r="J4" s="270"/>
      <c r="K4" s="270"/>
    </row>
    <row r="5" spans="1:23" s="135" customFormat="1" ht="15" x14ac:dyDescent="0.25">
      <c r="A5" s="47"/>
      <c r="B5" s="275"/>
      <c r="C5" s="339" t="s">
        <v>267</v>
      </c>
      <c r="D5" s="340" t="s">
        <v>268</v>
      </c>
      <c r="E5" s="340" t="s">
        <v>269</v>
      </c>
      <c r="F5" s="278"/>
      <c r="G5" s="278"/>
      <c r="H5" s="278"/>
      <c r="I5" s="278"/>
      <c r="J5" s="276" t="s">
        <v>167</v>
      </c>
      <c r="K5" s="277" t="s">
        <v>55</v>
      </c>
      <c r="L5" s="277" t="s">
        <v>269</v>
      </c>
    </row>
    <row r="6" spans="1:23" s="135" customFormat="1" ht="31.5" customHeight="1" x14ac:dyDescent="0.25">
      <c r="A6" s="47"/>
      <c r="B6" s="275"/>
      <c r="C6" s="341" t="s">
        <v>270</v>
      </c>
      <c r="D6" s="341" t="s">
        <v>57</v>
      </c>
      <c r="E6" s="341" t="s">
        <v>56</v>
      </c>
      <c r="F6" s="136"/>
      <c r="G6" s="136"/>
      <c r="H6" s="136"/>
      <c r="I6" s="136"/>
      <c r="J6" s="136" t="s">
        <v>270</v>
      </c>
      <c r="K6" s="136" t="s">
        <v>57</v>
      </c>
      <c r="L6" s="136" t="s">
        <v>56</v>
      </c>
      <c r="Q6"/>
      <c r="R6"/>
      <c r="S6"/>
    </row>
    <row r="7" spans="1:23" ht="16.5" customHeight="1" x14ac:dyDescent="0.25">
      <c r="A7" s="47">
        <v>2019</v>
      </c>
      <c r="B7" s="47" t="s">
        <v>39</v>
      </c>
      <c r="C7" s="279">
        <v>-1.5283203891081001</v>
      </c>
      <c r="D7" s="279">
        <v>-2.9454758249616702</v>
      </c>
      <c r="E7" s="279">
        <v>-1.7810622014608799</v>
      </c>
      <c r="F7" s="279"/>
      <c r="G7" s="279"/>
      <c r="H7" s="342" t="s">
        <v>319</v>
      </c>
      <c r="I7" s="279" t="s">
        <v>288</v>
      </c>
      <c r="J7" s="279">
        <f>C19</f>
        <v>2.7020426068165699</v>
      </c>
      <c r="K7" s="279">
        <f>D19</f>
        <v>0.36933597287389702</v>
      </c>
      <c r="L7" s="279">
        <f>E19</f>
        <v>2.28827993369074</v>
      </c>
      <c r="M7"/>
      <c r="U7" s="317"/>
      <c r="V7" s="317"/>
      <c r="W7" s="317"/>
    </row>
    <row r="8" spans="1:23" ht="18" customHeight="1" x14ac:dyDescent="0.25">
      <c r="A8" s="47">
        <v>2019</v>
      </c>
      <c r="B8" s="47" t="s">
        <v>40</v>
      </c>
      <c r="C8" s="279">
        <v>-0.398973049744278</v>
      </c>
      <c r="D8" s="279">
        <v>2.32953598601773</v>
      </c>
      <c r="E8" s="279">
        <v>-0.18164144112486899</v>
      </c>
      <c r="F8" s="279"/>
      <c r="G8" s="279"/>
      <c r="H8" s="342" t="s">
        <v>319</v>
      </c>
      <c r="I8" s="279" t="s">
        <v>286</v>
      </c>
      <c r="J8" s="279">
        <f t="shared" ref="J8:J18" si="0">C20</f>
        <v>2.5784488115465001</v>
      </c>
      <c r="K8" s="279">
        <f t="shared" ref="K8:K18" si="1">D20</f>
        <v>1.3876126766172401</v>
      </c>
      <c r="L8" s="279">
        <f t="shared" ref="L8:L18" si="2">E20</f>
        <v>2.3624367795293399</v>
      </c>
      <c r="M8"/>
      <c r="U8" s="317"/>
      <c r="V8" s="317"/>
      <c r="W8" s="317"/>
    </row>
    <row r="9" spans="1:23" ht="18" customHeight="1" x14ac:dyDescent="0.25">
      <c r="A9" s="47">
        <v>2019</v>
      </c>
      <c r="B9" s="47" t="s">
        <v>13</v>
      </c>
      <c r="C9" s="279">
        <v>2.4203562216594401</v>
      </c>
      <c r="D9" s="279">
        <v>5.1797263071191599</v>
      </c>
      <c r="E9" s="279">
        <v>2.5142504203752498</v>
      </c>
      <c r="F9" s="279"/>
      <c r="G9" s="279"/>
      <c r="H9" s="342" t="s">
        <v>319</v>
      </c>
      <c r="I9" s="279" t="s">
        <v>289</v>
      </c>
      <c r="J9" s="279">
        <f t="shared" si="0"/>
        <v>-12.446944032366901</v>
      </c>
      <c r="K9" s="279">
        <f t="shared" si="1"/>
        <v>3.2204420710411701</v>
      </c>
      <c r="L9" s="279">
        <f t="shared" si="2"/>
        <v>-10.5518981550562</v>
      </c>
      <c r="M9"/>
      <c r="U9" s="317"/>
      <c r="V9" s="317"/>
      <c r="W9" s="317"/>
    </row>
    <row r="10" spans="1:23" ht="18" customHeight="1" x14ac:dyDescent="0.25">
      <c r="A10" s="47">
        <v>2019</v>
      </c>
      <c r="B10" s="47" t="s">
        <v>14</v>
      </c>
      <c r="C10" s="279">
        <v>3.2507683293095901</v>
      </c>
      <c r="D10" s="279">
        <v>9.0387142632495401</v>
      </c>
      <c r="E10" s="279">
        <v>3.6898798954814001</v>
      </c>
      <c r="F10" s="279"/>
      <c r="G10" s="279"/>
      <c r="H10" s="342" t="s">
        <v>319</v>
      </c>
      <c r="I10" s="279" t="s">
        <v>290</v>
      </c>
      <c r="J10" s="279">
        <f t="shared" si="0"/>
        <v>-24.216553695142601</v>
      </c>
      <c r="K10" s="279">
        <f t="shared" si="1"/>
        <v>-8.0602727471640705</v>
      </c>
      <c r="L10" s="279">
        <f t="shared" si="2"/>
        <v>-22.129795732856</v>
      </c>
      <c r="M10"/>
      <c r="U10" s="317"/>
      <c r="V10" s="317"/>
      <c r="W10" s="317"/>
    </row>
    <row r="11" spans="1:23" ht="18" customHeight="1" x14ac:dyDescent="0.25">
      <c r="A11" s="47">
        <v>2019</v>
      </c>
      <c r="B11" s="47" t="s">
        <v>15</v>
      </c>
      <c r="C11" s="279">
        <v>-2.9722154290760101</v>
      </c>
      <c r="D11" s="279">
        <v>-0.71159670790330598</v>
      </c>
      <c r="E11" s="279">
        <v>-2.71499637898471</v>
      </c>
      <c r="F11" s="279"/>
      <c r="G11" s="279"/>
      <c r="H11" s="342" t="s">
        <v>319</v>
      </c>
      <c r="I11" s="279" t="str">
        <f>B11</f>
        <v>Maj</v>
      </c>
      <c r="J11" s="279">
        <f t="shared" si="0"/>
        <v>-18.188775144406701</v>
      </c>
      <c r="K11" s="279">
        <f t="shared" si="1"/>
        <v>-10.0385338566761</v>
      </c>
      <c r="L11" s="279">
        <f t="shared" si="2"/>
        <v>-17.100360608839001</v>
      </c>
      <c r="M11"/>
      <c r="U11" s="317"/>
      <c r="V11" s="317"/>
      <c r="W11" s="317"/>
    </row>
    <row r="12" spans="1:23" ht="18" customHeight="1" x14ac:dyDescent="0.25">
      <c r="A12" s="47">
        <v>2019</v>
      </c>
      <c r="B12" s="47" t="s">
        <v>16</v>
      </c>
      <c r="C12" s="279">
        <v>0.26471172395805498</v>
      </c>
      <c r="D12" s="279">
        <v>-0.38339375542284498</v>
      </c>
      <c r="E12" s="279">
        <v>-2.7986612953379002E-2</v>
      </c>
      <c r="F12" s="279"/>
      <c r="G12" s="279"/>
      <c r="H12" s="342" t="s">
        <v>319</v>
      </c>
      <c r="I12" s="279" t="s">
        <v>291</v>
      </c>
      <c r="J12" s="279">
        <f t="shared" si="0"/>
        <v>-11.5176101836788</v>
      </c>
      <c r="K12" s="279">
        <f t="shared" si="1"/>
        <v>2.1154044261772999E-2</v>
      </c>
      <c r="L12" s="279">
        <f t="shared" si="2"/>
        <v>-10.1409661830402</v>
      </c>
      <c r="M12"/>
      <c r="U12" s="317"/>
      <c r="V12" s="317"/>
      <c r="W12" s="317"/>
    </row>
    <row r="13" spans="1:23" ht="18" customHeight="1" x14ac:dyDescent="0.25">
      <c r="A13" s="47">
        <v>2019</v>
      </c>
      <c r="B13" s="47" t="s">
        <v>17</v>
      </c>
      <c r="C13" s="279">
        <v>0.26239478331691002</v>
      </c>
      <c r="D13" s="279">
        <v>1.2022101981420199</v>
      </c>
      <c r="E13" s="279">
        <v>0.31182638953521902</v>
      </c>
      <c r="F13" s="279"/>
      <c r="G13" s="279"/>
      <c r="H13" s="342" t="s">
        <v>319</v>
      </c>
      <c r="I13" s="279" t="s">
        <v>292</v>
      </c>
      <c r="J13" s="279">
        <f t="shared" si="0"/>
        <v>-8.1183646344519502</v>
      </c>
      <c r="K13" s="279">
        <f t="shared" si="1"/>
        <v>-10.0481550613013</v>
      </c>
      <c r="L13" s="279">
        <f t="shared" si="2"/>
        <v>-8.3695027820497998</v>
      </c>
      <c r="M13"/>
      <c r="U13" s="317"/>
      <c r="V13" s="317"/>
      <c r="W13" s="317"/>
    </row>
    <row r="14" spans="1:23" ht="18" customHeight="1" x14ac:dyDescent="0.25">
      <c r="A14" s="47">
        <v>2019</v>
      </c>
      <c r="B14" s="47" t="s">
        <v>18</v>
      </c>
      <c r="C14" s="279">
        <v>-0.31788334426110498</v>
      </c>
      <c r="D14" s="279">
        <v>1.25265883226346</v>
      </c>
      <c r="E14" s="279">
        <v>-0.185056502666403</v>
      </c>
      <c r="F14" s="279"/>
      <c r="G14" s="279"/>
      <c r="H14" s="342" t="s">
        <v>319</v>
      </c>
      <c r="I14" s="279" t="s">
        <v>293</v>
      </c>
      <c r="J14" s="279">
        <f t="shared" si="0"/>
        <v>-4.9861900411155604</v>
      </c>
      <c r="K14" s="279">
        <f t="shared" si="1"/>
        <v>-2.5966517410269598</v>
      </c>
      <c r="L14" s="279">
        <f t="shared" si="2"/>
        <v>-4.6597737107006498</v>
      </c>
      <c r="M14"/>
      <c r="U14" s="317"/>
      <c r="V14" s="317"/>
      <c r="W14" s="317"/>
    </row>
    <row r="15" spans="1:23" ht="18" customHeight="1" x14ac:dyDescent="0.25">
      <c r="A15" s="47">
        <v>2019</v>
      </c>
      <c r="B15" s="47" t="s">
        <v>19</v>
      </c>
      <c r="C15" s="279">
        <v>0.241587176298519</v>
      </c>
      <c r="D15" s="279">
        <v>1.30442832849138</v>
      </c>
      <c r="E15" s="279">
        <v>0.19357013911398499</v>
      </c>
      <c r="F15" s="279"/>
      <c r="G15" s="279"/>
      <c r="H15" s="342" t="s">
        <v>319</v>
      </c>
      <c r="I15" s="279" t="s">
        <v>294</v>
      </c>
      <c r="J15" s="279">
        <f t="shared" si="0"/>
        <v>-1.89100983314091</v>
      </c>
      <c r="K15" s="279">
        <f t="shared" si="1"/>
        <v>4.0786392710720802</v>
      </c>
      <c r="L15" s="279">
        <f t="shared" si="2"/>
        <v>-1.22568791260137</v>
      </c>
      <c r="M15"/>
      <c r="U15" s="317"/>
      <c r="V15" s="317"/>
      <c r="W15" s="317"/>
    </row>
    <row r="16" spans="1:23" ht="18" customHeight="1" x14ac:dyDescent="0.25">
      <c r="A16" s="47">
        <v>2019</v>
      </c>
      <c r="B16" s="47" t="s">
        <v>25</v>
      </c>
      <c r="C16" s="279">
        <v>-1.3125534086584001</v>
      </c>
      <c r="D16" s="279">
        <v>-1.4492892512948199</v>
      </c>
      <c r="E16" s="279">
        <v>-1.3121463551821599</v>
      </c>
      <c r="F16" s="279"/>
      <c r="G16" s="279"/>
      <c r="H16" s="342" t="s">
        <v>319</v>
      </c>
      <c r="I16" s="279" t="s">
        <v>295</v>
      </c>
      <c r="J16" s="279">
        <f t="shared" si="0"/>
        <v>-4.2708129787803397</v>
      </c>
      <c r="K16" s="279">
        <f t="shared" si="1"/>
        <v>-1.33097908571898</v>
      </c>
      <c r="L16" s="279">
        <f t="shared" si="2"/>
        <v>-4.1141730137349404</v>
      </c>
      <c r="M16"/>
      <c r="U16" s="317"/>
      <c r="V16" s="317"/>
      <c r="W16" s="317"/>
    </row>
    <row r="17" spans="1:23" ht="15" x14ac:dyDescent="0.25">
      <c r="A17" s="47">
        <v>2019</v>
      </c>
      <c r="B17" s="47" t="s">
        <v>27</v>
      </c>
      <c r="C17" s="279">
        <v>-0.56546494710557604</v>
      </c>
      <c r="D17" s="279">
        <v>-1.7287361567399</v>
      </c>
      <c r="E17" s="279">
        <v>-0.77864428578007205</v>
      </c>
      <c r="F17" s="279"/>
      <c r="G17" s="279"/>
      <c r="H17" s="342" t="s">
        <v>319</v>
      </c>
      <c r="I17" s="279" t="s">
        <v>61</v>
      </c>
      <c r="J17" s="279">
        <f t="shared" si="0"/>
        <v>-15.804876625833</v>
      </c>
      <c r="K17" s="279">
        <f t="shared" si="1"/>
        <v>3.28449630126129</v>
      </c>
      <c r="L17" s="279">
        <f t="shared" si="2"/>
        <v>-13.3568834719223</v>
      </c>
      <c r="M17"/>
      <c r="U17" s="317"/>
      <c r="V17" s="317"/>
      <c r="W17" s="317"/>
    </row>
    <row r="18" spans="1:23" ht="15" x14ac:dyDescent="0.25">
      <c r="A18" s="47">
        <v>2019</v>
      </c>
      <c r="B18" s="47" t="s">
        <v>28</v>
      </c>
      <c r="C18" s="279">
        <v>1.0165311772144301</v>
      </c>
      <c r="D18" s="279">
        <v>2.7694686630231402</v>
      </c>
      <c r="E18" s="279">
        <v>1.13324954886951</v>
      </c>
      <c r="F18" s="279"/>
      <c r="G18" s="279"/>
      <c r="H18" s="342" t="s">
        <v>319</v>
      </c>
      <c r="I18" s="279" t="s">
        <v>296</v>
      </c>
      <c r="J18" s="279">
        <f t="shared" si="0"/>
        <v>-15.576490667871701</v>
      </c>
      <c r="K18" s="279">
        <f t="shared" si="1"/>
        <v>7.6861669731934903</v>
      </c>
      <c r="L18" s="279">
        <f t="shared" si="2"/>
        <v>-13.0206579065332</v>
      </c>
      <c r="M18"/>
      <c r="U18" s="317"/>
      <c r="V18" s="317"/>
      <c r="W18" s="317"/>
    </row>
    <row r="19" spans="1:23" ht="15" x14ac:dyDescent="0.25">
      <c r="A19" s="47">
        <v>2020</v>
      </c>
      <c r="B19" s="47" t="s">
        <v>39</v>
      </c>
      <c r="C19" s="279">
        <v>2.7020426068165699</v>
      </c>
      <c r="D19" s="279">
        <v>0.36933597287389702</v>
      </c>
      <c r="E19" s="279">
        <v>2.28827993369074</v>
      </c>
      <c r="F19" s="279"/>
      <c r="G19" s="279"/>
      <c r="H19" s="342" t="s">
        <v>320</v>
      </c>
      <c r="I19" s="279" t="s">
        <v>288</v>
      </c>
      <c r="J19" s="279">
        <f t="shared" ref="J19:L20" si="3">C31</f>
        <v>-18.172137712459801</v>
      </c>
      <c r="K19" s="279">
        <f t="shared" si="3"/>
        <v>-5.8400691160430904</v>
      </c>
      <c r="L19" s="279">
        <f t="shared" si="3"/>
        <v>-16.4809606002188</v>
      </c>
      <c r="M19"/>
      <c r="U19" s="317"/>
      <c r="V19" s="317"/>
      <c r="W19" s="317"/>
    </row>
    <row r="20" spans="1:23" ht="15" x14ac:dyDescent="0.25">
      <c r="A20" s="47">
        <v>2020</v>
      </c>
      <c r="B20" s="47" t="s">
        <v>40</v>
      </c>
      <c r="C20" s="279">
        <v>2.5784488115465001</v>
      </c>
      <c r="D20" s="279">
        <v>1.3876126766172401</v>
      </c>
      <c r="E20" s="279">
        <v>2.3624367795293399</v>
      </c>
      <c r="F20" s="279"/>
      <c r="G20" s="279"/>
      <c r="H20" s="342" t="s">
        <v>320</v>
      </c>
      <c r="I20" s="279" t="s">
        <v>286</v>
      </c>
      <c r="J20" s="279">
        <f t="shared" si="3"/>
        <v>-14.4978863824338</v>
      </c>
      <c r="K20" s="279">
        <f t="shared" si="3"/>
        <v>0.26817345887897298</v>
      </c>
      <c r="L20" s="279">
        <f t="shared" si="3"/>
        <v>-12.4899504432636</v>
      </c>
      <c r="M20" s="244" t="s">
        <v>271</v>
      </c>
      <c r="U20" s="317"/>
      <c r="V20" s="317"/>
      <c r="W20" s="317"/>
    </row>
    <row r="21" spans="1:23" ht="15" x14ac:dyDescent="0.25">
      <c r="A21" s="47">
        <v>2020</v>
      </c>
      <c r="B21" s="47" t="s">
        <v>13</v>
      </c>
      <c r="C21" s="279">
        <v>-12.446944032366901</v>
      </c>
      <c r="D21" s="279">
        <v>3.2204420710411701</v>
      </c>
      <c r="E21" s="279">
        <v>-10.5518981550562</v>
      </c>
      <c r="F21" s="279"/>
      <c r="G21" s="279"/>
      <c r="H21" s="342" t="s">
        <v>320</v>
      </c>
      <c r="I21" s="279" t="s">
        <v>289</v>
      </c>
      <c r="J21" s="282">
        <f t="shared" ref="J21:L27" si="4">100*((1+(C33/100))*(1+(C21/100))-1)</f>
        <v>-12.148239448125098</v>
      </c>
      <c r="K21" s="282">
        <f t="shared" si="4"/>
        <v>11.442095774635641</v>
      </c>
      <c r="L21" s="282">
        <f t="shared" si="4"/>
        <v>-9.2666039665515783</v>
      </c>
      <c r="M21" s="244" t="s">
        <v>272</v>
      </c>
      <c r="U21" s="317"/>
      <c r="V21" s="317"/>
      <c r="W21" s="317"/>
    </row>
    <row r="22" spans="1:23" ht="15" x14ac:dyDescent="0.25">
      <c r="A22" s="47">
        <v>2020</v>
      </c>
      <c r="B22" s="47" t="s">
        <v>14</v>
      </c>
      <c r="C22" s="279">
        <v>-24.216553695142601</v>
      </c>
      <c r="D22" s="279">
        <v>-8.0602727471640705</v>
      </c>
      <c r="E22" s="279">
        <v>-22.129795732856</v>
      </c>
      <c r="F22" s="279"/>
      <c r="G22" s="279"/>
      <c r="H22" s="342" t="s">
        <v>320</v>
      </c>
      <c r="I22" s="279" t="s">
        <v>290</v>
      </c>
      <c r="J22" s="282">
        <f t="shared" si="4"/>
        <v>-12.239605163807754</v>
      </c>
      <c r="K22" s="282">
        <f t="shared" si="4"/>
        <v>0.82621773831990097</v>
      </c>
      <c r="L22" s="282">
        <f t="shared" si="4"/>
        <v>-10.936457996227833</v>
      </c>
      <c r="M22"/>
      <c r="U22" s="317"/>
      <c r="V22" s="317"/>
      <c r="W22" s="317"/>
    </row>
    <row r="23" spans="1:23" ht="15" x14ac:dyDescent="0.25">
      <c r="A23" s="47">
        <v>2020</v>
      </c>
      <c r="B23" s="47" t="s">
        <v>15</v>
      </c>
      <c r="C23" s="279">
        <v>-18.188775144406701</v>
      </c>
      <c r="D23" s="279">
        <v>-10.0385338566761</v>
      </c>
      <c r="E23" s="279">
        <v>-17.100360608839001</v>
      </c>
      <c r="F23" s="279"/>
      <c r="G23" s="279"/>
      <c r="H23" s="342" t="s">
        <v>320</v>
      </c>
      <c r="I23" s="279" t="str">
        <f>B23</f>
        <v>Maj</v>
      </c>
      <c r="J23" s="282">
        <f t="shared" si="4"/>
        <v>-10.10839088294343</v>
      </c>
      <c r="K23" s="282">
        <f t="shared" si="4"/>
        <v>0.97642116480161079</v>
      </c>
      <c r="L23" s="282">
        <f t="shared" si="4"/>
        <v>-8.761740114065697</v>
      </c>
      <c r="M23"/>
      <c r="U23" s="317"/>
      <c r="V23" s="317"/>
      <c r="W23" s="317"/>
    </row>
    <row r="24" spans="1:23" ht="15" x14ac:dyDescent="0.25">
      <c r="A24" s="47">
        <v>2020</v>
      </c>
      <c r="B24" s="47" t="s">
        <v>16</v>
      </c>
      <c r="C24" s="279">
        <v>-11.5176101836788</v>
      </c>
      <c r="D24" s="279">
        <v>2.1154044261772999E-2</v>
      </c>
      <c r="E24" s="279">
        <v>-10.1409661830402</v>
      </c>
      <c r="F24" s="279"/>
      <c r="G24" s="279"/>
      <c r="H24" s="342" t="s">
        <v>320</v>
      </c>
      <c r="I24" s="279" t="s">
        <v>291</v>
      </c>
      <c r="J24" s="282">
        <f t="shared" si="4"/>
        <v>-4.0079593354678593</v>
      </c>
      <c r="K24" s="282">
        <f t="shared" si="4"/>
        <v>8.6225004187119758</v>
      </c>
      <c r="L24" s="282">
        <f t="shared" si="4"/>
        <v>-2.7339052615576231</v>
      </c>
      <c r="M24"/>
      <c r="U24" s="317"/>
      <c r="V24" s="317"/>
      <c r="W24" s="317"/>
    </row>
    <row r="25" spans="1:23" ht="15" x14ac:dyDescent="0.25">
      <c r="A25" s="47">
        <v>2020</v>
      </c>
      <c r="B25" s="47" t="s">
        <v>17</v>
      </c>
      <c r="C25" s="279">
        <v>-8.1183646344519502</v>
      </c>
      <c r="D25" s="279">
        <v>-10.0481550613013</v>
      </c>
      <c r="E25" s="279">
        <v>-8.3695027820497998</v>
      </c>
      <c r="F25" s="279"/>
      <c r="G25" s="279"/>
      <c r="H25" s="342" t="s">
        <v>320</v>
      </c>
      <c r="I25" s="279" t="s">
        <v>292</v>
      </c>
      <c r="J25" s="282">
        <f t="shared" si="4"/>
        <v>1.7678849565546217</v>
      </c>
      <c r="K25" s="282">
        <f t="shared" si="4"/>
        <v>-0.62257565040489959</v>
      </c>
      <c r="L25" s="282">
        <f t="shared" si="4"/>
        <v>1.4030178278802818</v>
      </c>
      <c r="M25"/>
      <c r="U25" s="317"/>
      <c r="V25" s="317"/>
      <c r="W25" s="317"/>
    </row>
    <row r="26" spans="1:23" ht="15" x14ac:dyDescent="0.25">
      <c r="A26" s="47">
        <v>2020</v>
      </c>
      <c r="B26" s="47" t="s">
        <v>18</v>
      </c>
      <c r="C26" s="279">
        <v>-4.9861900411155604</v>
      </c>
      <c r="D26" s="279">
        <v>-2.5966517410269598</v>
      </c>
      <c r="E26" s="279">
        <v>-4.6597737107006498</v>
      </c>
      <c r="F26" s="279"/>
      <c r="G26" s="279"/>
      <c r="H26" s="342" t="s">
        <v>320</v>
      </c>
      <c r="I26" s="279" t="s">
        <v>293</v>
      </c>
      <c r="J26" s="282">
        <f t="shared" si="4"/>
        <v>-0.72132408152183469</v>
      </c>
      <c r="K26" s="282">
        <f t="shared" si="4"/>
        <v>2.349022655234112</v>
      </c>
      <c r="L26" s="282">
        <f t="shared" si="4"/>
        <v>-0.5064739733556145</v>
      </c>
      <c r="M26"/>
      <c r="U26" s="317"/>
      <c r="V26" s="317"/>
      <c r="W26" s="317"/>
    </row>
    <row r="27" spans="1:23" ht="15" x14ac:dyDescent="0.25">
      <c r="A27" s="47">
        <v>2020</v>
      </c>
      <c r="B27" s="47" t="s">
        <v>19</v>
      </c>
      <c r="C27" s="279">
        <v>-1.89100983314091</v>
      </c>
      <c r="D27" s="279">
        <v>4.0786392710720802</v>
      </c>
      <c r="E27" s="279">
        <v>-1.22568791260137</v>
      </c>
      <c r="F27" s="279"/>
      <c r="G27" s="279"/>
      <c r="H27" s="342" t="s">
        <v>320</v>
      </c>
      <c r="I27" s="279" t="s">
        <v>294</v>
      </c>
      <c r="J27" s="282">
        <f t="shared" si="4"/>
        <v>0.99916612962003271</v>
      </c>
      <c r="K27" s="282">
        <f t="shared" si="4"/>
        <v>9.3579442787212308</v>
      </c>
      <c r="L27" s="282">
        <f t="shared" si="4"/>
        <v>1.8723810193297608</v>
      </c>
      <c r="M27"/>
      <c r="U27" s="317"/>
      <c r="V27" s="317"/>
      <c r="W27" s="317"/>
    </row>
    <row r="28" spans="1:23" ht="15" x14ac:dyDescent="0.25">
      <c r="A28" s="47">
        <v>2020</v>
      </c>
      <c r="B28" s="47" t="s">
        <v>25</v>
      </c>
      <c r="C28" s="279">
        <v>-4.2708129787803397</v>
      </c>
      <c r="D28" s="279">
        <v>-1.33097908571898</v>
      </c>
      <c r="E28" s="279">
        <v>-4.1141730137349404</v>
      </c>
      <c r="F28" s="279"/>
      <c r="G28" s="279"/>
      <c r="H28" s="342" t="s">
        <v>320</v>
      </c>
      <c r="I28" s="279" t="s">
        <v>295</v>
      </c>
      <c r="J28" s="282">
        <f t="shared" ref="J28:J30" si="5">100*((1+(C40/100))*(1+(C28/100))-1)</f>
        <v>2.667228111523845</v>
      </c>
      <c r="K28" s="282">
        <f t="shared" ref="K28:K29" si="6">100*((1+(D40/100))*(1+(D28/100))-1)</f>
        <v>1.1304138240111561</v>
      </c>
      <c r="L28" s="282">
        <f t="shared" ref="L28:L30" si="7">100*((1+(E40/100))*(1+(E28/100))-1)</f>
        <v>1.4651852704455903</v>
      </c>
      <c r="M28"/>
      <c r="U28" s="317"/>
      <c r="V28" s="317"/>
      <c r="W28" s="317"/>
    </row>
    <row r="29" spans="1:23" ht="15" x14ac:dyDescent="0.25">
      <c r="A29" s="47">
        <v>2020</v>
      </c>
      <c r="B29" s="47" t="s">
        <v>27</v>
      </c>
      <c r="C29" s="279">
        <v>-15.804876625833</v>
      </c>
      <c r="D29" s="279">
        <v>3.28449630126129</v>
      </c>
      <c r="E29" s="279">
        <v>-13.3568834719223</v>
      </c>
      <c r="F29" s="279"/>
      <c r="G29" s="279"/>
      <c r="H29" s="342" t="s">
        <v>320</v>
      </c>
      <c r="I29" s="279" t="s">
        <v>61</v>
      </c>
      <c r="J29" s="282">
        <f t="shared" si="5"/>
        <v>5.4054929455422229</v>
      </c>
      <c r="K29" s="282">
        <f t="shared" si="6"/>
        <v>12.046307640074239</v>
      </c>
      <c r="L29" s="282">
        <f t="shared" si="7"/>
        <v>4.8539361342286869</v>
      </c>
      <c r="M29"/>
      <c r="U29" s="317"/>
      <c r="V29" s="317"/>
      <c r="W29" s="317"/>
    </row>
    <row r="30" spans="1:23" ht="15" x14ac:dyDescent="0.25">
      <c r="A30" s="47">
        <v>2020</v>
      </c>
      <c r="B30" s="47" t="s">
        <v>28</v>
      </c>
      <c r="C30" s="279">
        <v>-15.576490667871701</v>
      </c>
      <c r="D30" s="279">
        <v>7.6861669731934903</v>
      </c>
      <c r="E30" s="279">
        <v>-13.0206579065332</v>
      </c>
      <c r="F30" s="279"/>
      <c r="G30" s="279"/>
      <c r="H30" s="342" t="s">
        <v>320</v>
      </c>
      <c r="I30" s="279" t="s">
        <v>296</v>
      </c>
      <c r="J30" s="282">
        <f t="shared" si="5"/>
        <v>-1.9595260370821266</v>
      </c>
      <c r="K30" s="282">
        <f>100*((1+(D42/100))*(1+(D30/100))-1)</f>
        <v>15.118695982141862</v>
      </c>
      <c r="L30" s="282">
        <f t="shared" si="7"/>
        <v>-0.69281491551591579</v>
      </c>
      <c r="M30" s="44"/>
      <c r="U30" s="317"/>
      <c r="V30" s="317"/>
      <c r="W30" s="317"/>
    </row>
    <row r="31" spans="1:23" ht="15" x14ac:dyDescent="0.25">
      <c r="A31" s="47">
        <v>2021</v>
      </c>
      <c r="B31" s="47" t="s">
        <v>39</v>
      </c>
      <c r="C31" s="279">
        <v>-18.172137712459801</v>
      </c>
      <c r="D31" s="279">
        <v>-5.8400691160430904</v>
      </c>
      <c r="E31" s="279">
        <v>-16.4809606002188</v>
      </c>
      <c r="F31" s="279"/>
      <c r="G31" s="279"/>
      <c r="H31" s="279"/>
      <c r="I31"/>
      <c r="J31" s="52" t="s">
        <v>167</v>
      </c>
      <c r="K31" s="52" t="s">
        <v>55</v>
      </c>
      <c r="L31" s="52" t="s">
        <v>269</v>
      </c>
      <c r="M31" s="44"/>
      <c r="U31" s="317"/>
      <c r="V31" s="317"/>
      <c r="W31" s="317"/>
    </row>
    <row r="32" spans="1:23" ht="15" x14ac:dyDescent="0.25">
      <c r="A32" s="47">
        <v>2021</v>
      </c>
      <c r="B32" s="47" t="s">
        <v>40</v>
      </c>
      <c r="C32" s="279">
        <v>-14.4978863824338</v>
      </c>
      <c r="D32" s="279">
        <v>0.26817345887897298</v>
      </c>
      <c r="E32" s="279">
        <v>-12.4899504432636</v>
      </c>
      <c r="F32" s="279"/>
      <c r="G32" s="279"/>
      <c r="H32" s="279"/>
      <c r="I32" s="23"/>
      <c r="J32"/>
      <c r="K32"/>
      <c r="L32"/>
      <c r="M32" s="44"/>
      <c r="U32" s="317"/>
      <c r="V32" s="317"/>
      <c r="W32" s="317"/>
    </row>
    <row r="33" spans="1:23" ht="15" x14ac:dyDescent="0.25">
      <c r="A33" s="47">
        <v>2021</v>
      </c>
      <c r="B33" s="47" t="s">
        <v>13</v>
      </c>
      <c r="C33" s="279">
        <v>0.341169798061913</v>
      </c>
      <c r="D33" s="279">
        <v>7.9651409533161504</v>
      </c>
      <c r="E33" s="279">
        <v>1.43691611335994</v>
      </c>
      <c r="F33" s="279"/>
      <c r="G33" s="279"/>
      <c r="H33" s="279"/>
      <c r="I33" s="23"/>
      <c r="J33"/>
      <c r="K33"/>
      <c r="L33"/>
      <c r="M33" s="44"/>
      <c r="U33" s="317"/>
      <c r="V33" s="317"/>
      <c r="W33" s="317"/>
    </row>
    <row r="34" spans="1:23" ht="15" x14ac:dyDescent="0.25">
      <c r="A34" s="47">
        <v>2021</v>
      </c>
      <c r="B34" s="47" t="s">
        <v>14</v>
      </c>
      <c r="C34" s="279">
        <v>15.8041750742697</v>
      </c>
      <c r="D34" s="279">
        <v>9.6655610702933306</v>
      </c>
      <c r="E34" s="279">
        <v>14.3743526063293</v>
      </c>
      <c r="F34" s="279"/>
      <c r="G34" s="279"/>
      <c r="H34" s="279"/>
      <c r="I34" s="23"/>
      <c r="J34"/>
      <c r="K34"/>
      <c r="L34"/>
      <c r="M34" s="44"/>
      <c r="U34" s="317"/>
      <c r="V34" s="317"/>
      <c r="W34" s="317"/>
    </row>
    <row r="35" spans="1:23" ht="15" x14ac:dyDescent="0.25">
      <c r="A35" s="47">
        <v>2021</v>
      </c>
      <c r="B35" s="47" t="s">
        <v>15</v>
      </c>
      <c r="C35" s="279">
        <v>9.8768650337727202</v>
      </c>
      <c r="D35" s="279">
        <v>12.2440812646706</v>
      </c>
      <c r="E35" s="279">
        <v>10.0586933260682</v>
      </c>
      <c r="F35" s="279"/>
      <c r="G35" s="279"/>
      <c r="H35" s="279"/>
      <c r="I35"/>
      <c r="J35"/>
      <c r="K35"/>
      <c r="L35"/>
      <c r="M35" s="44"/>
      <c r="U35" s="317"/>
      <c r="V35" s="317"/>
      <c r="W35" s="317"/>
    </row>
    <row r="36" spans="1:23" ht="15" x14ac:dyDescent="0.25">
      <c r="A36" s="47">
        <v>2021</v>
      </c>
      <c r="B36" s="47" t="s">
        <v>16</v>
      </c>
      <c r="C36" s="279">
        <v>8.4871700050146401</v>
      </c>
      <c r="D36" s="279">
        <v>8.5995272266543807</v>
      </c>
      <c r="E36" s="279">
        <v>8.2429785930823005</v>
      </c>
      <c r="F36" s="279"/>
      <c r="G36" s="279"/>
      <c r="H36" s="279"/>
      <c r="I36" s="279"/>
      <c r="J36" s="279"/>
      <c r="K36" s="279"/>
      <c r="L36" s="279"/>
      <c r="M36"/>
      <c r="U36" s="317"/>
      <c r="V36" s="317"/>
      <c r="W36" s="317"/>
    </row>
    <row r="37" spans="1:23" ht="15" x14ac:dyDescent="0.25">
      <c r="A37" s="47">
        <v>2021</v>
      </c>
      <c r="B37" s="47" t="s">
        <v>17</v>
      </c>
      <c r="C37" s="279">
        <v>10.7597666842503</v>
      </c>
      <c r="D37" s="279">
        <v>10.478472584214201</v>
      </c>
      <c r="E37" s="279">
        <v>10.665139780574799</v>
      </c>
      <c r="F37" s="279"/>
      <c r="G37" s="279"/>
      <c r="H37" s="279"/>
      <c r="I37" s="279"/>
      <c r="J37" s="279"/>
      <c r="K37" s="279"/>
      <c r="L37" s="279"/>
      <c r="M37"/>
      <c r="U37" s="317"/>
      <c r="V37" s="317"/>
      <c r="W37" s="317"/>
    </row>
    <row r="38" spans="1:23" ht="15" x14ac:dyDescent="0.25">
      <c r="A38" s="47">
        <v>2021</v>
      </c>
      <c r="B38" s="47" t="s">
        <v>18</v>
      </c>
      <c r="C38" s="279">
        <v>4.4886800786530596</v>
      </c>
      <c r="D38" s="279">
        <v>5.0775199052825801</v>
      </c>
      <c r="E38" s="279">
        <v>4.3562931398361897</v>
      </c>
      <c r="F38" s="279"/>
      <c r="G38" s="279"/>
      <c r="H38" s="279"/>
      <c r="I38" s="279"/>
      <c r="J38" s="279"/>
      <c r="K38" s="279"/>
      <c r="L38" s="279"/>
      <c r="M38"/>
      <c r="U38" s="317"/>
      <c r="V38" s="317"/>
      <c r="W38" s="317"/>
    </row>
    <row r="39" spans="1:23" ht="15" x14ac:dyDescent="0.25">
      <c r="A39" s="47">
        <v>2021</v>
      </c>
      <c r="B39" s="47" t="s">
        <v>19</v>
      </c>
      <c r="C39" s="336">
        <v>2.94588289803561</v>
      </c>
      <c r="D39" s="336">
        <v>5.0724193212203996</v>
      </c>
      <c r="E39" s="336">
        <v>3.1365127900763001</v>
      </c>
      <c r="F39" s="279"/>
      <c r="G39" s="279"/>
      <c r="H39" s="279"/>
      <c r="I39" s="279"/>
      <c r="J39" s="279"/>
      <c r="K39" s="279"/>
      <c r="L39" s="279"/>
      <c r="M39"/>
      <c r="U39" s="317"/>
      <c r="V39" s="317"/>
      <c r="W39" s="317"/>
    </row>
    <row r="40" spans="1:23" ht="15" x14ac:dyDescent="0.25">
      <c r="A40" s="47">
        <v>2021</v>
      </c>
      <c r="B40" s="47" t="s">
        <v>25</v>
      </c>
      <c r="C40" s="318">
        <v>7.2475713063000002</v>
      </c>
      <c r="D40" s="318">
        <v>2.4945954534893802</v>
      </c>
      <c r="E40" s="318">
        <v>5.8187518004926302</v>
      </c>
      <c r="F40" s="279"/>
      <c r="G40" s="279"/>
      <c r="H40" s="279"/>
      <c r="I40" s="279"/>
      <c r="J40" s="279"/>
      <c r="K40" s="279"/>
      <c r="L40" s="279"/>
      <c r="M40"/>
      <c r="U40" s="317"/>
      <c r="V40" s="317"/>
      <c r="W40" s="317"/>
    </row>
    <row r="41" spans="1:23" ht="15" x14ac:dyDescent="0.25">
      <c r="A41" s="47">
        <v>2021</v>
      </c>
      <c r="B41" s="47" t="s">
        <v>27</v>
      </c>
      <c r="C41" s="318">
        <v>25.191921718690701</v>
      </c>
      <c r="D41" s="318">
        <v>8.4831815544284694</v>
      </c>
      <c r="E41" s="318">
        <v>21.018195484980701</v>
      </c>
      <c r="F41" s="279"/>
      <c r="G41" s="279"/>
      <c r="H41" s="279"/>
      <c r="I41" s="279"/>
      <c r="J41" s="279"/>
      <c r="K41" s="279"/>
      <c r="L41" s="279"/>
      <c r="M41"/>
      <c r="U41" s="317"/>
      <c r="V41" s="317"/>
      <c r="W41" s="317"/>
    </row>
    <row r="42" spans="1:23" ht="15" x14ac:dyDescent="0.25">
      <c r="A42" s="47">
        <v>2021</v>
      </c>
      <c r="B42" s="47" t="s">
        <v>28</v>
      </c>
      <c r="C42" s="318">
        <v>16.129351573409998</v>
      </c>
      <c r="D42" s="318">
        <v>6.9020276400018696</v>
      </c>
      <c r="E42" s="318">
        <v>14.173299882827299</v>
      </c>
      <c r="F42" s="279"/>
      <c r="G42" s="279"/>
      <c r="H42" s="279"/>
      <c r="I42" s="279"/>
      <c r="J42" s="279"/>
      <c r="K42" s="279"/>
      <c r="L42" s="279"/>
      <c r="M42"/>
      <c r="U42" s="317"/>
      <c r="V42" s="317"/>
      <c r="W42" s="317"/>
    </row>
    <row r="43" spans="1:23" x14ac:dyDescent="0.2">
      <c r="B43"/>
      <c r="C43" s="52"/>
      <c r="D43" s="52"/>
      <c r="E43" s="52"/>
      <c r="F43" s="52"/>
      <c r="G43" s="52"/>
      <c r="H43" s="52"/>
      <c r="I43" s="52"/>
      <c r="J43" s="52"/>
      <c r="K43" s="52"/>
      <c r="L43" s="52"/>
      <c r="M43"/>
      <c r="U43" s="317"/>
      <c r="V43" s="317"/>
      <c r="W43" s="317"/>
    </row>
    <row r="44" spans="1:23" x14ac:dyDescent="0.2">
      <c r="A44" s="23" t="s">
        <v>58</v>
      </c>
      <c r="B44"/>
      <c r="C44" s="52"/>
      <c r="D44" s="52"/>
      <c r="E44" s="52"/>
      <c r="F44" s="52"/>
      <c r="G44" s="52"/>
      <c r="H44" s="52"/>
      <c r="I44" s="52"/>
      <c r="J44" s="52"/>
      <c r="K44" s="52"/>
      <c r="L44" s="52"/>
      <c r="M44"/>
      <c r="U44" s="317"/>
      <c r="V44" s="317"/>
      <c r="W44" s="317"/>
    </row>
    <row r="45" spans="1:23" x14ac:dyDescent="0.2">
      <c r="A45" s="24" t="s">
        <v>59</v>
      </c>
      <c r="B45"/>
      <c r="C45" s="52"/>
      <c r="D45" s="52"/>
      <c r="E45" s="52"/>
      <c r="F45" s="52"/>
      <c r="G45" s="52"/>
      <c r="H45" s="52"/>
      <c r="I45" s="52"/>
      <c r="J45" s="52"/>
      <c r="K45" s="52"/>
      <c r="L45" s="52"/>
      <c r="M45"/>
      <c r="U45" s="317"/>
      <c r="V45" s="317"/>
      <c r="W45" s="317"/>
    </row>
    <row r="46" spans="1:23" x14ac:dyDescent="0.2">
      <c r="A46" s="271" t="s">
        <v>318</v>
      </c>
      <c r="B46"/>
      <c r="C46" s="52"/>
      <c r="D46" s="52"/>
      <c r="E46" s="52"/>
      <c r="F46" s="52"/>
      <c r="G46" s="52"/>
      <c r="H46" s="52"/>
      <c r="I46" s="52"/>
      <c r="J46" s="52"/>
      <c r="K46" s="52"/>
      <c r="L46" s="52"/>
      <c r="M46"/>
      <c r="U46" s="317"/>
      <c r="V46" s="317"/>
      <c r="W46" s="317"/>
    </row>
    <row r="47" spans="1:23" x14ac:dyDescent="0.2">
      <c r="B47"/>
      <c r="C47" s="52"/>
      <c r="D47" s="52"/>
      <c r="E47" s="52"/>
      <c r="F47" s="52"/>
      <c r="G47" s="52"/>
      <c r="H47" s="52"/>
      <c r="I47" s="52"/>
      <c r="J47" s="52"/>
      <c r="K47" s="52"/>
      <c r="L47" s="52"/>
      <c r="M47"/>
      <c r="U47" s="317"/>
      <c r="V47" s="317"/>
      <c r="W47" s="317"/>
    </row>
    <row r="48" spans="1:23" x14ac:dyDescent="0.2">
      <c r="B48"/>
      <c r="C48" s="52"/>
      <c r="D48" s="52"/>
      <c r="E48" s="52"/>
      <c r="F48" s="52"/>
      <c r="G48" s="52"/>
      <c r="H48" s="52"/>
      <c r="I48" s="52"/>
      <c r="J48" s="52"/>
      <c r="K48" s="52"/>
      <c r="L48" s="52"/>
      <c r="M48"/>
    </row>
    <row r="49" spans="1:19" x14ac:dyDescent="0.2">
      <c r="B49"/>
      <c r="C49" s="52"/>
      <c r="D49" s="52"/>
      <c r="E49" s="52"/>
      <c r="F49" s="52"/>
      <c r="G49" s="52"/>
      <c r="H49" s="52"/>
      <c r="I49" s="52"/>
      <c r="J49" s="52"/>
      <c r="K49" s="52"/>
      <c r="L49" s="52"/>
      <c r="M49"/>
    </row>
    <row r="50" spans="1:19" x14ac:dyDescent="0.2">
      <c r="B50"/>
      <c r="C50" s="52"/>
      <c r="D50" s="52"/>
      <c r="E50" s="52"/>
      <c r="F50" s="52"/>
      <c r="G50" s="52"/>
      <c r="H50" s="52"/>
      <c r="I50" s="52"/>
      <c r="J50" s="52"/>
      <c r="K50" s="52"/>
      <c r="L50" s="52"/>
      <c r="M50"/>
    </row>
    <row r="51" spans="1:19" x14ac:dyDescent="0.2">
      <c r="B51"/>
      <c r="C51" s="52"/>
      <c r="D51" s="52"/>
      <c r="E51" s="52"/>
      <c r="F51" s="52"/>
      <c r="G51" s="52"/>
      <c r="H51" s="52"/>
      <c r="I51" s="52"/>
      <c r="J51" s="52"/>
      <c r="K51" s="52"/>
      <c r="L51" s="52"/>
      <c r="M51"/>
    </row>
    <row r="52" spans="1:19" x14ac:dyDescent="0.2">
      <c r="B52"/>
      <c r="C52" s="52"/>
      <c r="D52" s="52"/>
      <c r="E52" s="52"/>
      <c r="F52" s="52"/>
      <c r="G52" s="52"/>
      <c r="H52" s="52"/>
      <c r="I52" s="52"/>
      <c r="J52" s="52"/>
      <c r="K52" s="52"/>
      <c r="L52" s="52"/>
      <c r="M52"/>
    </row>
    <row r="53" spans="1:19" x14ac:dyDescent="0.2">
      <c r="B53"/>
      <c r="C53" s="52"/>
      <c r="D53" s="52"/>
      <c r="E53" s="52"/>
      <c r="F53" s="52"/>
      <c r="G53" s="52"/>
      <c r="H53" s="52"/>
      <c r="I53" s="52"/>
      <c r="J53" s="52"/>
      <c r="K53" s="52"/>
      <c r="L53" s="52"/>
      <c r="M53"/>
      <c r="Q53" s="2"/>
      <c r="R53" s="2"/>
      <c r="S53" s="2"/>
    </row>
    <row r="54" spans="1:19" s="2" customFormat="1" x14ac:dyDescent="0.2">
      <c r="A54"/>
      <c r="B54"/>
      <c r="C54" s="52"/>
      <c r="D54" s="52"/>
      <c r="E54" s="52"/>
      <c r="F54" s="52"/>
      <c r="G54" s="52"/>
      <c r="H54" s="52"/>
      <c r="I54" s="52"/>
      <c r="J54" s="52"/>
      <c r="K54" s="52"/>
      <c r="L54" s="52"/>
    </row>
    <row r="55" spans="1:19" s="2" customFormat="1" x14ac:dyDescent="0.2">
      <c r="C55" s="88"/>
      <c r="D55" s="88"/>
      <c r="E55" s="88"/>
      <c r="F55" s="88"/>
      <c r="G55" s="88"/>
      <c r="H55" s="88"/>
      <c r="I55" s="88"/>
      <c r="J55" s="88"/>
      <c r="K55" s="88"/>
      <c r="L55" s="88"/>
    </row>
    <row r="56" spans="1:19" s="2" customFormat="1" x14ac:dyDescent="0.2">
      <c r="C56" s="88"/>
      <c r="D56" s="88"/>
      <c r="E56" s="88"/>
      <c r="F56" s="88"/>
      <c r="G56" s="88"/>
      <c r="H56" s="88"/>
      <c r="I56" s="88"/>
      <c r="J56" s="88"/>
      <c r="K56" s="88"/>
      <c r="L56" s="88"/>
    </row>
    <row r="57" spans="1:19" s="2" customFormat="1" x14ac:dyDescent="0.2">
      <c r="C57" s="88"/>
      <c r="D57" s="88"/>
      <c r="E57" s="88"/>
      <c r="F57" s="88"/>
      <c r="G57" s="88"/>
      <c r="H57" s="88"/>
      <c r="I57" s="88"/>
      <c r="J57" s="88"/>
      <c r="K57" s="88"/>
      <c r="L57" s="88"/>
    </row>
    <row r="58" spans="1:19" s="2" customFormat="1" x14ac:dyDescent="0.2">
      <c r="C58" s="88"/>
      <c r="D58" s="88"/>
      <c r="E58" s="88"/>
      <c r="F58" s="88"/>
      <c r="G58" s="88"/>
      <c r="H58" s="88"/>
      <c r="I58" s="88"/>
      <c r="J58" s="88"/>
      <c r="K58" s="88"/>
      <c r="L58" s="88"/>
    </row>
    <row r="59" spans="1:19" s="2" customFormat="1" x14ac:dyDescent="0.2">
      <c r="C59" s="88"/>
      <c r="D59" s="88"/>
      <c r="E59" s="88"/>
      <c r="F59" s="88"/>
      <c r="G59" s="88"/>
      <c r="H59" s="88"/>
      <c r="I59" s="88"/>
      <c r="J59" s="88"/>
      <c r="K59" s="88"/>
      <c r="L59" s="88"/>
    </row>
    <row r="60" spans="1:19" s="2" customFormat="1" x14ac:dyDescent="0.2">
      <c r="C60" s="88"/>
      <c r="D60" s="88"/>
      <c r="E60" s="88"/>
      <c r="F60" s="88"/>
      <c r="G60" s="88"/>
      <c r="H60" s="88"/>
      <c r="I60" s="88"/>
      <c r="J60" s="88"/>
      <c r="K60" s="88"/>
      <c r="L60" s="88"/>
    </row>
    <row r="61" spans="1:19" s="2" customFormat="1" x14ac:dyDescent="0.2">
      <c r="C61" s="88"/>
      <c r="D61" s="88"/>
      <c r="E61" s="88"/>
      <c r="F61" s="88"/>
      <c r="G61" s="88"/>
      <c r="H61" s="88"/>
      <c r="I61" s="88"/>
      <c r="J61" s="88"/>
      <c r="K61" s="88"/>
      <c r="L61" s="88"/>
    </row>
    <row r="62" spans="1:19" s="2" customFormat="1" x14ac:dyDescent="0.2">
      <c r="C62" s="88"/>
      <c r="D62" s="88"/>
      <c r="E62" s="88"/>
      <c r="F62" s="88"/>
      <c r="G62" s="88"/>
      <c r="H62" s="88"/>
      <c r="I62" s="88"/>
      <c r="J62" s="88"/>
      <c r="K62" s="88"/>
      <c r="L62" s="88"/>
    </row>
    <row r="63" spans="1:19" s="2" customFormat="1" x14ac:dyDescent="0.2">
      <c r="C63" s="88"/>
      <c r="D63" s="88"/>
      <c r="E63" s="88"/>
      <c r="F63" s="88"/>
      <c r="G63" s="88"/>
      <c r="H63" s="88"/>
      <c r="I63" s="88"/>
      <c r="J63" s="88"/>
      <c r="K63" s="88"/>
      <c r="L63" s="88"/>
    </row>
    <row r="64" spans="1:19" s="2" customFormat="1" x14ac:dyDescent="0.2">
      <c r="C64" s="88"/>
      <c r="D64" s="88"/>
      <c r="E64" s="88"/>
      <c r="F64" s="88"/>
      <c r="G64" s="88"/>
      <c r="H64" s="88"/>
      <c r="I64" s="88"/>
      <c r="J64" s="88"/>
      <c r="K64" s="88"/>
      <c r="L64" s="88"/>
    </row>
    <row r="65" spans="1:19" s="2" customFormat="1" x14ac:dyDescent="0.2">
      <c r="C65" s="88"/>
      <c r="D65" s="88"/>
      <c r="E65" s="88"/>
      <c r="F65" s="88"/>
      <c r="G65" s="88"/>
      <c r="H65" s="88"/>
      <c r="I65" s="88"/>
      <c r="J65" s="88"/>
      <c r="K65" s="88"/>
      <c r="L65" s="88"/>
    </row>
    <row r="66" spans="1:19" s="2" customFormat="1" x14ac:dyDescent="0.2">
      <c r="C66" s="88"/>
      <c r="D66" s="88"/>
      <c r="E66" s="88"/>
      <c r="F66" s="88"/>
      <c r="G66" s="88"/>
      <c r="H66" s="88"/>
      <c r="I66" s="88"/>
      <c r="J66" s="88"/>
      <c r="K66" s="88"/>
      <c r="L66" s="88"/>
    </row>
    <row r="67" spans="1:19" s="2" customFormat="1" x14ac:dyDescent="0.2">
      <c r="C67" s="88"/>
      <c r="D67" s="88"/>
      <c r="E67" s="88"/>
      <c r="F67" s="88"/>
      <c r="G67" s="88"/>
      <c r="H67" s="88"/>
      <c r="I67" s="88"/>
      <c r="J67" s="88"/>
      <c r="K67" s="88"/>
      <c r="L67" s="88"/>
    </row>
    <row r="68" spans="1:19" s="2" customFormat="1" x14ac:dyDescent="0.2">
      <c r="C68" s="88"/>
      <c r="D68" s="88"/>
      <c r="E68" s="88"/>
      <c r="F68" s="88"/>
      <c r="G68" s="88"/>
      <c r="H68" s="88"/>
      <c r="I68" s="88"/>
      <c r="J68" s="88"/>
      <c r="K68" s="88"/>
      <c r="L68" s="88"/>
    </row>
    <row r="69" spans="1:19" s="2" customFormat="1" x14ac:dyDescent="0.2">
      <c r="C69" s="88"/>
      <c r="D69" s="88"/>
      <c r="E69" s="88"/>
      <c r="F69" s="88"/>
      <c r="G69" s="88"/>
      <c r="H69" s="88"/>
      <c r="I69" s="88"/>
      <c r="J69" s="88"/>
      <c r="K69" s="88"/>
      <c r="L69" s="88"/>
    </row>
    <row r="70" spans="1:19" s="2" customFormat="1" x14ac:dyDescent="0.2">
      <c r="C70" s="88"/>
      <c r="D70" s="88"/>
      <c r="E70" s="88"/>
      <c r="F70" s="88"/>
      <c r="G70" s="88"/>
      <c r="H70" s="88"/>
      <c r="I70" s="88"/>
      <c r="J70" s="88"/>
      <c r="K70" s="88"/>
      <c r="L70" s="88"/>
    </row>
    <row r="71" spans="1:19" s="2" customFormat="1" x14ac:dyDescent="0.2">
      <c r="C71" s="88"/>
      <c r="D71" s="88"/>
      <c r="E71" s="88"/>
      <c r="F71" s="88"/>
      <c r="G71" s="88"/>
      <c r="H71" s="88"/>
      <c r="I71" s="88"/>
      <c r="J71" s="88"/>
      <c r="K71" s="88"/>
      <c r="L71" s="88"/>
    </row>
    <row r="72" spans="1:19" s="2" customFormat="1" x14ac:dyDescent="0.2">
      <c r="C72" s="88"/>
      <c r="D72" s="88"/>
      <c r="E72" s="88"/>
      <c r="F72" s="88"/>
      <c r="G72" s="88"/>
      <c r="H72" s="88"/>
      <c r="I72" s="88"/>
      <c r="J72" s="88"/>
      <c r="K72" s="88"/>
      <c r="L72" s="88"/>
    </row>
    <row r="73" spans="1:19" s="2" customFormat="1" x14ac:dyDescent="0.2">
      <c r="C73" s="88"/>
      <c r="D73" s="88"/>
      <c r="E73" s="88"/>
      <c r="F73" s="88"/>
      <c r="G73" s="88"/>
      <c r="H73" s="88"/>
      <c r="I73" s="88"/>
      <c r="J73" s="88"/>
      <c r="K73" s="88"/>
      <c r="L73" s="88"/>
    </row>
    <row r="74" spans="1:19" s="2" customFormat="1" x14ac:dyDescent="0.2">
      <c r="C74" s="88"/>
      <c r="D74" s="88"/>
      <c r="E74" s="88"/>
      <c r="F74" s="88"/>
      <c r="G74" s="88"/>
      <c r="H74" s="88"/>
      <c r="I74" s="88"/>
      <c r="J74" s="88"/>
      <c r="K74" s="88"/>
      <c r="L74" s="88"/>
    </row>
    <row r="75" spans="1:19" s="2" customFormat="1" x14ac:dyDescent="0.2">
      <c r="C75" s="88"/>
      <c r="D75" s="88"/>
      <c r="E75" s="88"/>
      <c r="F75" s="88"/>
      <c r="G75" s="88"/>
      <c r="H75" s="88"/>
      <c r="I75" s="88"/>
      <c r="J75" s="88"/>
      <c r="K75" s="88"/>
      <c r="L75" s="88"/>
      <c r="M75" s="81"/>
      <c r="Q75"/>
      <c r="R75"/>
      <c r="S75"/>
    </row>
    <row r="76" spans="1:19" x14ac:dyDescent="0.2">
      <c r="A76" s="45"/>
      <c r="B76" s="81"/>
      <c r="C76" s="39"/>
      <c r="D76" s="39"/>
      <c r="E76" s="39"/>
      <c r="F76" s="39"/>
      <c r="G76" s="39"/>
      <c r="H76" s="39"/>
      <c r="I76" s="39"/>
      <c r="J76" s="39"/>
      <c r="K76" s="39"/>
      <c r="L76" s="39"/>
    </row>
  </sheetData>
  <phoneticPr fontId="1" type="noConversion"/>
  <hyperlinks>
    <hyperlink ref="A46" r:id="rId1" xr:uid="{89ED607C-9229-45FE-8337-0349313F3F9F}"/>
  </hyperlinks>
  <pageMargins left="0.7" right="0.7" top="0.75" bottom="0.75" header="0.3" footer="0.3"/>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0650-A4DE-44BD-8ED9-E5233D8BDA0F}">
  <sheetPr codeName="Blad8">
    <tabColor rgb="FFFFFF00"/>
  </sheetPr>
  <dimension ref="A1:AJ82"/>
  <sheetViews>
    <sheetView zoomScaleNormal="100" workbookViewId="0">
      <pane xSplit="2" ySplit="6" topLeftCell="O7" activePane="bottomRight" state="frozen"/>
      <selection pane="topRight" activeCell="D1" sqref="D1"/>
      <selection pane="bottomLeft" activeCell="A7" sqref="A7"/>
      <selection pane="bottomRight"/>
    </sheetView>
  </sheetViews>
  <sheetFormatPr defaultRowHeight="15" x14ac:dyDescent="0.25"/>
  <cols>
    <col min="1" max="2" width="25.625" customWidth="1"/>
    <col min="3" max="16" width="12.125" style="52" customWidth="1"/>
    <col min="17" max="18" width="16.25" style="52" customWidth="1"/>
    <col min="19" max="19" width="15" style="52" customWidth="1"/>
    <col min="20" max="23" width="12.125" style="52" customWidth="1"/>
    <col min="24" max="24" width="9" customWidth="1"/>
    <col min="25" max="25" width="11.125" bestFit="1" customWidth="1"/>
    <col min="27" max="27" width="9" style="188"/>
  </cols>
  <sheetData>
    <row r="1" spans="1:36" s="84" customFormat="1" x14ac:dyDescent="0.25">
      <c r="A1" s="137" t="s">
        <v>188</v>
      </c>
      <c r="B1" s="138"/>
      <c r="C1" s="139"/>
      <c r="D1" s="139"/>
      <c r="E1" s="139"/>
      <c r="F1" s="139"/>
      <c r="G1" s="139"/>
      <c r="H1" s="139"/>
      <c r="I1" s="139"/>
      <c r="J1" s="139"/>
      <c r="K1" s="139"/>
      <c r="L1" s="139"/>
      <c r="M1" s="139"/>
      <c r="N1" s="139"/>
      <c r="O1" s="139"/>
      <c r="P1" s="37"/>
      <c r="Q1" s="37"/>
      <c r="R1" s="37"/>
      <c r="S1" s="37"/>
      <c r="T1" s="37"/>
      <c r="U1" s="37"/>
      <c r="V1" s="37"/>
      <c r="W1" s="37"/>
      <c r="AA1" s="237"/>
    </row>
    <row r="2" spans="1:36" s="152" customFormat="1" x14ac:dyDescent="0.25">
      <c r="A2" s="152" t="s">
        <v>183</v>
      </c>
      <c r="B2" s="167"/>
      <c r="C2" s="168"/>
      <c r="D2" s="168"/>
      <c r="E2" s="168"/>
      <c r="F2" s="168"/>
      <c r="G2" s="168"/>
      <c r="H2" s="168"/>
      <c r="I2" s="168"/>
      <c r="J2" s="168"/>
      <c r="K2" s="168"/>
      <c r="L2" s="168"/>
      <c r="M2" s="168"/>
      <c r="N2" s="168"/>
      <c r="O2" s="168"/>
      <c r="P2" s="165"/>
      <c r="Q2" s="165"/>
      <c r="R2" s="165"/>
      <c r="S2" s="165"/>
      <c r="T2" s="165"/>
      <c r="U2" s="165"/>
      <c r="V2" s="165"/>
      <c r="W2" s="165"/>
      <c r="AA2" s="238"/>
    </row>
    <row r="3" spans="1:36" s="81" customFormat="1" x14ac:dyDescent="0.25">
      <c r="A3" s="137"/>
      <c r="B3" s="138"/>
      <c r="C3" s="139"/>
      <c r="D3" s="139"/>
      <c r="E3" s="139"/>
      <c r="F3" s="139"/>
      <c r="G3" s="139"/>
      <c r="H3" s="139"/>
      <c r="I3" s="139"/>
      <c r="J3" s="139"/>
      <c r="K3" s="139"/>
      <c r="L3" s="139"/>
      <c r="M3" s="139"/>
      <c r="N3" s="139"/>
      <c r="O3" s="139"/>
      <c r="P3" s="39"/>
      <c r="Q3" s="39"/>
      <c r="R3" s="39"/>
      <c r="S3" s="39"/>
      <c r="T3" s="39"/>
      <c r="U3" s="39"/>
      <c r="V3" s="39"/>
      <c r="W3" s="39"/>
      <c r="AA3" s="239"/>
    </row>
    <row r="4" spans="1:36" s="81" customFormat="1" x14ac:dyDescent="0.25">
      <c r="A4" s="140"/>
      <c r="B4" s="140"/>
      <c r="C4" s="141" t="s">
        <v>143</v>
      </c>
      <c r="D4" s="141" t="s">
        <v>142</v>
      </c>
      <c r="E4" s="141" t="s">
        <v>141</v>
      </c>
      <c r="F4" s="141" t="s">
        <v>140</v>
      </c>
      <c r="G4" s="141" t="s">
        <v>139</v>
      </c>
      <c r="H4" s="141" t="s">
        <v>138</v>
      </c>
      <c r="I4" s="141" t="s">
        <v>137</v>
      </c>
      <c r="J4" s="141" t="s">
        <v>136</v>
      </c>
      <c r="K4" s="141" t="s">
        <v>135</v>
      </c>
      <c r="L4" s="141" t="s">
        <v>134</v>
      </c>
      <c r="M4" s="141" t="s">
        <v>133</v>
      </c>
      <c r="N4" s="141" t="s">
        <v>118</v>
      </c>
      <c r="O4" s="141" t="s">
        <v>117</v>
      </c>
      <c r="P4" s="141" t="s">
        <v>116</v>
      </c>
      <c r="Q4" s="142" t="s">
        <v>115</v>
      </c>
      <c r="R4" s="142" t="s">
        <v>114</v>
      </c>
      <c r="S4" s="142" t="s">
        <v>113</v>
      </c>
      <c r="T4" s="142" t="s">
        <v>112</v>
      </c>
      <c r="U4" s="142" t="s">
        <v>111</v>
      </c>
      <c r="V4" s="141" t="s">
        <v>110</v>
      </c>
      <c r="W4" s="141" t="s">
        <v>109</v>
      </c>
      <c r="X4" s="141" t="s">
        <v>108</v>
      </c>
      <c r="Y4" s="191" t="s">
        <v>195</v>
      </c>
      <c r="Z4" s="191" t="s">
        <v>230</v>
      </c>
      <c r="AA4" s="191" t="s">
        <v>245</v>
      </c>
      <c r="AB4" s="191" t="s">
        <v>256</v>
      </c>
      <c r="AC4" s="325" t="s">
        <v>263</v>
      </c>
      <c r="AD4" s="325" t="s">
        <v>264</v>
      </c>
      <c r="AE4" s="325" t="s">
        <v>265</v>
      </c>
      <c r="AF4" s="325" t="s">
        <v>266</v>
      </c>
      <c r="AG4" s="325" t="s">
        <v>315</v>
      </c>
      <c r="AH4" s="325" t="s">
        <v>316</v>
      </c>
      <c r="AI4" s="325" t="s">
        <v>317</v>
      </c>
    </row>
    <row r="5" spans="1:36" s="81" customFormat="1" x14ac:dyDescent="0.25">
      <c r="A5" s="143" t="s">
        <v>170</v>
      </c>
      <c r="B5" s="143"/>
      <c r="C5" s="144"/>
      <c r="D5" s="144"/>
      <c r="E5" s="144"/>
      <c r="F5" s="144"/>
      <c r="G5" s="144"/>
      <c r="H5" s="144"/>
      <c r="I5" s="144"/>
      <c r="J5" s="144"/>
      <c r="K5" s="144"/>
      <c r="L5" s="144"/>
      <c r="M5" s="144"/>
      <c r="N5" s="144"/>
      <c r="O5" s="144"/>
      <c r="P5" s="144"/>
      <c r="Q5" s="144"/>
      <c r="R5" s="144"/>
      <c r="S5" s="144"/>
      <c r="T5" s="145"/>
      <c r="U5" s="144"/>
      <c r="V5" s="144"/>
      <c r="W5" s="144"/>
      <c r="X5" s="187"/>
      <c r="Y5" s="192"/>
      <c r="Z5" s="65"/>
      <c r="AA5" s="218"/>
      <c r="AB5" s="268"/>
      <c r="AC5" s="325"/>
      <c r="AD5" s="325"/>
      <c r="AE5" s="325"/>
      <c r="AF5" s="325"/>
    </row>
    <row r="6" spans="1:36" s="81" customFormat="1" x14ac:dyDescent="0.25">
      <c r="A6" s="55" t="s">
        <v>97</v>
      </c>
      <c r="B6" s="146" t="s">
        <v>119</v>
      </c>
      <c r="C6" s="145">
        <v>12893842</v>
      </c>
      <c r="D6" s="145">
        <v>12141360</v>
      </c>
      <c r="E6" s="145">
        <v>13124211</v>
      </c>
      <c r="F6" s="145">
        <v>11516238</v>
      </c>
      <c r="G6" s="145">
        <v>12794405</v>
      </c>
      <c r="H6" s="145">
        <v>10546295</v>
      </c>
      <c r="I6" s="145">
        <v>12327196</v>
      </c>
      <c r="J6" s="145">
        <v>12912123</v>
      </c>
      <c r="K6" s="145">
        <v>14679604</v>
      </c>
      <c r="L6" s="145">
        <v>12794626</v>
      </c>
      <c r="M6" s="145">
        <v>11079293</v>
      </c>
      <c r="N6" s="145">
        <v>12611424</v>
      </c>
      <c r="O6" s="145">
        <v>12551903</v>
      </c>
      <c r="P6" s="145">
        <v>12719991</v>
      </c>
      <c r="Q6" s="144">
        <v>10295472</v>
      </c>
      <c r="R6" s="144">
        <v>10511578</v>
      </c>
      <c r="S6" s="144">
        <v>12031593</v>
      </c>
      <c r="T6" s="145">
        <v>12063964</v>
      </c>
      <c r="U6" s="145">
        <v>13521810</v>
      </c>
      <c r="V6" s="145">
        <v>13189848</v>
      </c>
      <c r="W6" s="145">
        <v>12256595</v>
      </c>
      <c r="X6" s="221">
        <v>11381853</v>
      </c>
      <c r="Y6" s="221">
        <v>9788855</v>
      </c>
      <c r="Z6" s="218">
        <v>11062395</v>
      </c>
      <c r="AA6" s="218">
        <v>13319125</v>
      </c>
      <c r="AB6" s="268">
        <v>10695390</v>
      </c>
      <c r="AC6" s="218">
        <v>11473286</v>
      </c>
      <c r="AD6" s="218">
        <v>12988275</v>
      </c>
      <c r="AE6" s="218">
        <v>12421547</v>
      </c>
      <c r="AF6" s="218">
        <v>13567720</v>
      </c>
      <c r="AG6" s="218">
        <v>13236891</v>
      </c>
      <c r="AH6" s="218">
        <v>13195198</v>
      </c>
      <c r="AI6" s="218">
        <v>11975479</v>
      </c>
    </row>
    <row r="7" spans="1:36" s="81" customFormat="1" x14ac:dyDescent="0.25">
      <c r="A7" s="147" t="s">
        <v>132</v>
      </c>
      <c r="B7" s="147" t="s">
        <v>105</v>
      </c>
      <c r="C7" s="148">
        <v>321394</v>
      </c>
      <c r="D7" s="148">
        <v>292792</v>
      </c>
      <c r="E7" s="148">
        <v>308353</v>
      </c>
      <c r="F7" s="148">
        <v>264179</v>
      </c>
      <c r="G7" s="148">
        <v>302270</v>
      </c>
      <c r="H7" s="148">
        <v>234649</v>
      </c>
      <c r="I7" s="148">
        <v>261623</v>
      </c>
      <c r="J7" s="148">
        <v>302384</v>
      </c>
      <c r="K7" s="148">
        <v>342579</v>
      </c>
      <c r="L7" s="148">
        <v>300401</v>
      </c>
      <c r="M7" s="148">
        <v>268095</v>
      </c>
      <c r="N7" s="148">
        <v>310953</v>
      </c>
      <c r="O7" s="148">
        <v>302424</v>
      </c>
      <c r="P7" s="148">
        <v>317736</v>
      </c>
      <c r="Q7" s="149">
        <v>253936</v>
      </c>
      <c r="R7" s="149">
        <v>255254</v>
      </c>
      <c r="S7" s="149">
        <v>253610</v>
      </c>
      <c r="T7" s="150">
        <v>265482</v>
      </c>
      <c r="U7" s="148">
        <v>321324</v>
      </c>
      <c r="V7" s="148">
        <v>310948</v>
      </c>
      <c r="W7" s="148">
        <v>306924</v>
      </c>
      <c r="X7" s="220">
        <v>292110</v>
      </c>
      <c r="Y7" s="220">
        <v>261076</v>
      </c>
      <c r="Z7" s="219">
        <v>287821</v>
      </c>
      <c r="AA7" s="269">
        <v>334591</v>
      </c>
      <c r="AB7" s="267">
        <v>255652</v>
      </c>
      <c r="AC7" s="221">
        <v>273653</v>
      </c>
      <c r="AD7" s="221">
        <v>271125</v>
      </c>
      <c r="AE7" s="221">
        <v>268793</v>
      </c>
      <c r="AF7" s="221">
        <v>317923</v>
      </c>
      <c r="AG7" s="221">
        <v>304777</v>
      </c>
      <c r="AH7" s="221">
        <v>304500</v>
      </c>
      <c r="AI7" s="221">
        <v>294422</v>
      </c>
    </row>
    <row r="8" spans="1:36" s="81" customFormat="1" x14ac:dyDescent="0.25">
      <c r="A8" s="147" t="s">
        <v>131</v>
      </c>
      <c r="B8" s="147" t="s">
        <v>189</v>
      </c>
      <c r="C8" s="148">
        <v>2705262</v>
      </c>
      <c r="D8" s="148">
        <v>2606126</v>
      </c>
      <c r="E8" s="148">
        <v>2808028</v>
      </c>
      <c r="F8" s="148">
        <v>2463436</v>
      </c>
      <c r="G8" s="148">
        <v>2732914</v>
      </c>
      <c r="H8" s="148">
        <v>2270590</v>
      </c>
      <c r="I8" s="148">
        <v>2588395</v>
      </c>
      <c r="J8" s="148">
        <v>2834718</v>
      </c>
      <c r="K8" s="148">
        <v>3216832</v>
      </c>
      <c r="L8" s="148">
        <v>2817523</v>
      </c>
      <c r="M8" s="148">
        <v>2322114</v>
      </c>
      <c r="N8" s="148">
        <v>2727957</v>
      </c>
      <c r="O8" s="148">
        <v>2774109</v>
      </c>
      <c r="P8" s="148">
        <v>2984908</v>
      </c>
      <c r="Q8" s="149">
        <v>2491053</v>
      </c>
      <c r="R8" s="149">
        <v>2449013</v>
      </c>
      <c r="S8" s="149">
        <v>2741054</v>
      </c>
      <c r="T8" s="150">
        <v>2606876</v>
      </c>
      <c r="U8" s="148">
        <v>3012841</v>
      </c>
      <c r="V8" s="148">
        <v>2932141</v>
      </c>
      <c r="W8" s="148">
        <v>2957277</v>
      </c>
      <c r="X8" s="220">
        <v>2578440</v>
      </c>
      <c r="Y8" s="220">
        <v>2319367</v>
      </c>
      <c r="Z8" s="219">
        <v>2613532</v>
      </c>
      <c r="AA8" s="219">
        <v>3170302</v>
      </c>
      <c r="AB8" s="267">
        <v>2511025</v>
      </c>
      <c r="AC8" s="221">
        <v>2657463</v>
      </c>
      <c r="AD8" s="221">
        <v>2922340</v>
      </c>
      <c r="AE8" s="221">
        <v>2548995</v>
      </c>
      <c r="AF8" s="221">
        <v>3057210</v>
      </c>
      <c r="AG8" s="221">
        <v>2962371</v>
      </c>
      <c r="AH8" s="221">
        <v>2986205</v>
      </c>
      <c r="AI8" s="221">
        <v>2579292</v>
      </c>
    </row>
    <row r="9" spans="1:36" s="81" customFormat="1" x14ac:dyDescent="0.25">
      <c r="A9" s="151" t="s">
        <v>130</v>
      </c>
      <c r="B9" s="151" t="s">
        <v>190</v>
      </c>
      <c r="C9" s="148">
        <v>2006197</v>
      </c>
      <c r="D9" s="148">
        <v>1941072</v>
      </c>
      <c r="E9" s="148">
        <v>2091713</v>
      </c>
      <c r="F9" s="148">
        <v>1833325</v>
      </c>
      <c r="G9" s="148">
        <v>2027679</v>
      </c>
      <c r="H9" s="148">
        <v>1687498</v>
      </c>
      <c r="I9" s="148">
        <v>1937043</v>
      </c>
      <c r="J9" s="148">
        <v>2130993</v>
      </c>
      <c r="K9" s="148">
        <v>2400907</v>
      </c>
      <c r="L9" s="148">
        <v>2115990</v>
      </c>
      <c r="M9" s="148">
        <v>1730114</v>
      </c>
      <c r="N9" s="148">
        <v>2024490</v>
      </c>
      <c r="O9" s="148">
        <v>2068188</v>
      </c>
      <c r="P9" s="148">
        <v>2212827</v>
      </c>
      <c r="Q9" s="149">
        <v>1862492</v>
      </c>
      <c r="R9" s="149">
        <v>1823268</v>
      </c>
      <c r="S9" s="149">
        <v>2044130</v>
      </c>
      <c r="T9" s="150">
        <v>1940157</v>
      </c>
      <c r="U9" s="148">
        <v>2254455</v>
      </c>
      <c r="V9" s="148">
        <v>2187255</v>
      </c>
      <c r="W9" s="148">
        <v>2207418</v>
      </c>
      <c r="X9" s="220">
        <v>1914765</v>
      </c>
      <c r="Y9" s="220">
        <v>1754186</v>
      </c>
      <c r="Z9" s="220">
        <v>1979840</v>
      </c>
      <c r="AA9" s="220">
        <v>2366937</v>
      </c>
      <c r="AB9" s="267">
        <v>1889421</v>
      </c>
      <c r="AC9" s="220">
        <v>1993572</v>
      </c>
      <c r="AD9" s="220">
        <v>2209309</v>
      </c>
      <c r="AE9" s="220">
        <v>1924382</v>
      </c>
      <c r="AF9" s="220">
        <v>2316457</v>
      </c>
      <c r="AG9" s="220">
        <v>2236220</v>
      </c>
      <c r="AH9" s="220">
        <v>2252985</v>
      </c>
      <c r="AI9" s="220">
        <v>1951188</v>
      </c>
    </row>
    <row r="10" spans="1:36" s="81" customFormat="1" x14ac:dyDescent="0.25">
      <c r="A10" s="151" t="s">
        <v>129</v>
      </c>
      <c r="B10" s="151" t="s">
        <v>191</v>
      </c>
      <c r="C10" s="148">
        <v>699065</v>
      </c>
      <c r="D10" s="148">
        <v>665054</v>
      </c>
      <c r="E10" s="148">
        <v>716315</v>
      </c>
      <c r="F10" s="148">
        <v>630111</v>
      </c>
      <c r="G10" s="148">
        <v>705235</v>
      </c>
      <c r="H10" s="148">
        <v>583092</v>
      </c>
      <c r="I10" s="148">
        <v>651352</v>
      </c>
      <c r="J10" s="148">
        <v>703725</v>
      </c>
      <c r="K10" s="148">
        <v>815925</v>
      </c>
      <c r="L10" s="148">
        <v>701533</v>
      </c>
      <c r="M10" s="148">
        <v>592000</v>
      </c>
      <c r="N10" s="148">
        <v>703467</v>
      </c>
      <c r="O10" s="148">
        <v>705921</v>
      </c>
      <c r="P10" s="148">
        <v>772081</v>
      </c>
      <c r="Q10" s="149">
        <v>628561</v>
      </c>
      <c r="R10" s="149">
        <v>625745</v>
      </c>
      <c r="S10" s="149">
        <v>696924</v>
      </c>
      <c r="T10" s="150">
        <v>666719</v>
      </c>
      <c r="U10" s="148">
        <v>758386</v>
      </c>
      <c r="V10" s="148">
        <v>744886</v>
      </c>
      <c r="W10" s="148">
        <v>749859</v>
      </c>
      <c r="X10" s="220">
        <v>663675</v>
      </c>
      <c r="Y10" s="220">
        <v>565181</v>
      </c>
      <c r="Z10" s="220">
        <v>633692</v>
      </c>
      <c r="AA10" s="220">
        <v>803365</v>
      </c>
      <c r="AB10" s="267">
        <v>621604</v>
      </c>
      <c r="AC10" s="220">
        <v>663891</v>
      </c>
      <c r="AD10" s="220">
        <v>713031</v>
      </c>
      <c r="AE10" s="220">
        <v>624613</v>
      </c>
      <c r="AF10" s="220">
        <v>740753</v>
      </c>
      <c r="AG10" s="220">
        <v>726151</v>
      </c>
      <c r="AH10" s="220">
        <v>733220</v>
      </c>
      <c r="AI10" s="220">
        <v>628104</v>
      </c>
    </row>
    <row r="11" spans="1:36" s="81" customFormat="1" x14ac:dyDescent="0.25">
      <c r="A11" s="147" t="s">
        <v>128</v>
      </c>
      <c r="B11" s="147" t="s">
        <v>98</v>
      </c>
      <c r="C11" s="148">
        <v>9867186</v>
      </c>
      <c r="D11" s="148">
        <v>9242442</v>
      </c>
      <c r="E11" s="148">
        <v>10007830</v>
      </c>
      <c r="F11" s="148">
        <v>8788623</v>
      </c>
      <c r="G11" s="148">
        <v>9759221</v>
      </c>
      <c r="H11" s="148">
        <v>8041056</v>
      </c>
      <c r="I11" s="148">
        <v>9477178</v>
      </c>
      <c r="J11" s="148">
        <v>9775021</v>
      </c>
      <c r="K11" s="148">
        <v>11120193</v>
      </c>
      <c r="L11" s="148">
        <v>9676702</v>
      </c>
      <c r="M11" s="148">
        <v>8489084</v>
      </c>
      <c r="N11" s="148">
        <v>9572514</v>
      </c>
      <c r="O11" s="148">
        <v>9475370</v>
      </c>
      <c r="P11" s="148">
        <v>9417347</v>
      </c>
      <c r="Q11" s="149">
        <v>7550483</v>
      </c>
      <c r="R11" s="149">
        <v>7807311</v>
      </c>
      <c r="S11" s="149">
        <v>9036929</v>
      </c>
      <c r="T11" s="150">
        <v>9191606</v>
      </c>
      <c r="U11" s="148">
        <v>10187645</v>
      </c>
      <c r="V11" s="148">
        <v>9946759</v>
      </c>
      <c r="W11" s="148">
        <v>8992394</v>
      </c>
      <c r="X11" s="220">
        <v>8511303</v>
      </c>
      <c r="Y11" s="220">
        <v>7208412</v>
      </c>
      <c r="Z11" s="219">
        <v>8161042</v>
      </c>
      <c r="AA11" s="219">
        <v>9814232</v>
      </c>
      <c r="AB11" s="267">
        <v>7928713</v>
      </c>
      <c r="AC11" s="221">
        <v>8542170</v>
      </c>
      <c r="AD11" s="221">
        <v>9794810</v>
      </c>
      <c r="AE11" s="221">
        <v>9603759</v>
      </c>
      <c r="AF11" s="221">
        <v>10192587</v>
      </c>
      <c r="AG11" s="221">
        <v>9969743</v>
      </c>
      <c r="AH11" s="221">
        <v>9904493</v>
      </c>
      <c r="AI11" s="221">
        <v>9101765</v>
      </c>
    </row>
    <row r="12" spans="1:36" s="330" customFormat="1" x14ac:dyDescent="0.25">
      <c r="A12" s="60" t="s">
        <v>127</v>
      </c>
      <c r="B12" s="60"/>
      <c r="C12" s="329">
        <v>22</v>
      </c>
      <c r="D12" s="329">
        <v>20</v>
      </c>
      <c r="E12" s="329">
        <v>21</v>
      </c>
      <c r="F12" s="329">
        <v>18</v>
      </c>
      <c r="G12" s="329">
        <v>20</v>
      </c>
      <c r="H12" s="329">
        <v>17</v>
      </c>
      <c r="I12" s="329">
        <v>22</v>
      </c>
      <c r="J12" s="329">
        <v>21</v>
      </c>
      <c r="K12" s="329">
        <v>23</v>
      </c>
      <c r="L12" s="329">
        <v>20</v>
      </c>
      <c r="M12" s="329">
        <v>18</v>
      </c>
      <c r="N12" s="329">
        <v>21</v>
      </c>
      <c r="O12" s="329">
        <v>20</v>
      </c>
      <c r="P12" s="329">
        <v>22</v>
      </c>
      <c r="Q12" s="329">
        <v>18</v>
      </c>
      <c r="R12" s="329">
        <v>18</v>
      </c>
      <c r="S12" s="329">
        <v>20</v>
      </c>
      <c r="T12" s="329">
        <v>21</v>
      </c>
      <c r="U12" s="329">
        <v>22</v>
      </c>
      <c r="V12" s="329">
        <v>21</v>
      </c>
      <c r="W12" s="329">
        <v>21</v>
      </c>
      <c r="X12" s="329">
        <v>20</v>
      </c>
      <c r="Y12" s="329">
        <v>18</v>
      </c>
      <c r="Z12" s="329">
        <v>20</v>
      </c>
      <c r="AA12" s="329">
        <v>23</v>
      </c>
      <c r="AB12" s="329">
        <v>18</v>
      </c>
      <c r="AC12" s="328">
        <v>19</v>
      </c>
      <c r="AD12" s="328">
        <v>21</v>
      </c>
      <c r="AE12" s="328">
        <v>22</v>
      </c>
      <c r="AF12" s="328">
        <v>22</v>
      </c>
      <c r="AG12" s="328">
        <v>21</v>
      </c>
      <c r="AH12" s="328">
        <v>21</v>
      </c>
      <c r="AI12" s="328">
        <v>21</v>
      </c>
      <c r="AJ12" s="84"/>
    </row>
    <row r="13" spans="1:36" s="23" customFormat="1" x14ac:dyDescent="0.25">
      <c r="A13" s="61"/>
      <c r="B13" s="61"/>
      <c r="C13" s="58"/>
      <c r="D13" s="58"/>
      <c r="E13" s="58"/>
      <c r="F13" s="58"/>
      <c r="G13" s="58"/>
      <c r="H13" s="58"/>
      <c r="I13" s="58"/>
      <c r="J13" s="58"/>
      <c r="K13" s="58"/>
      <c r="L13" s="58"/>
      <c r="M13" s="58"/>
      <c r="N13" s="58"/>
      <c r="O13" s="58"/>
      <c r="P13" s="58"/>
      <c r="Q13" s="42"/>
      <c r="R13" s="42"/>
      <c r="S13" s="42"/>
      <c r="T13" s="42"/>
      <c r="U13" s="42"/>
      <c r="V13" s="42"/>
      <c r="W13" s="42"/>
      <c r="X13" s="220"/>
      <c r="Y13" s="220"/>
      <c r="Z13" s="221"/>
      <c r="AA13" s="221"/>
      <c r="AB13" s="35"/>
      <c r="AC13" s="221"/>
      <c r="AD13" s="221"/>
      <c r="AE13" s="221"/>
      <c r="AF13" s="221"/>
      <c r="AG13" s="221"/>
      <c r="AH13" s="221"/>
      <c r="AI13" s="221"/>
      <c r="AJ13" s="81"/>
    </row>
    <row r="14" spans="1:36" s="23" customFormat="1" x14ac:dyDescent="0.25">
      <c r="A14" s="53" t="s">
        <v>107</v>
      </c>
      <c r="B14" s="53"/>
      <c r="C14" s="54"/>
      <c r="D14" s="54"/>
      <c r="E14" s="54"/>
      <c r="F14" s="54"/>
      <c r="G14" s="54"/>
      <c r="H14" s="54"/>
      <c r="I14" s="54"/>
      <c r="J14" s="54"/>
      <c r="K14" s="54"/>
      <c r="L14" s="54"/>
      <c r="M14" s="54"/>
      <c r="N14" s="54"/>
      <c r="O14" s="54"/>
      <c r="P14" s="54"/>
      <c r="Q14" s="54"/>
      <c r="R14" s="54"/>
      <c r="S14" s="54"/>
      <c r="T14" s="56"/>
      <c r="U14" s="54"/>
      <c r="V14" s="54"/>
      <c r="W14" s="54"/>
      <c r="X14" s="218"/>
      <c r="Y14" s="327"/>
      <c r="Z14" s="65"/>
      <c r="AA14" s="218"/>
      <c r="AB14" s="268"/>
      <c r="AC14" s="221"/>
      <c r="AD14" s="221"/>
      <c r="AE14" s="221"/>
      <c r="AF14" s="221"/>
      <c r="AG14" s="221"/>
      <c r="AH14" s="221"/>
      <c r="AI14" s="221"/>
      <c r="AJ14" s="81"/>
    </row>
    <row r="15" spans="1:36" s="23" customFormat="1" x14ac:dyDescent="0.25">
      <c r="A15" s="55" t="s">
        <v>97</v>
      </c>
      <c r="B15" s="55" t="s">
        <v>119</v>
      </c>
      <c r="C15" s="56">
        <v>8252145</v>
      </c>
      <c r="D15" s="56">
        <v>7818587</v>
      </c>
      <c r="E15" s="56">
        <v>8551170</v>
      </c>
      <c r="F15" s="56">
        <v>7515653</v>
      </c>
      <c r="G15" s="56">
        <v>8430587</v>
      </c>
      <c r="H15" s="56">
        <v>7148075</v>
      </c>
      <c r="I15" s="56">
        <v>8557482</v>
      </c>
      <c r="J15" s="56">
        <v>8648331</v>
      </c>
      <c r="K15" s="56">
        <v>9528907</v>
      </c>
      <c r="L15" s="56">
        <v>8199082</v>
      </c>
      <c r="M15" s="56">
        <v>7103656</v>
      </c>
      <c r="N15" s="56">
        <v>8167427</v>
      </c>
      <c r="O15" s="56">
        <v>8106985</v>
      </c>
      <c r="P15" s="56">
        <v>8225701</v>
      </c>
      <c r="Q15" s="54">
        <v>7392282</v>
      </c>
      <c r="R15" s="54">
        <v>7384113</v>
      </c>
      <c r="S15" s="54">
        <v>8389662</v>
      </c>
      <c r="T15" s="56">
        <v>8100817</v>
      </c>
      <c r="U15" s="56">
        <v>9046935</v>
      </c>
      <c r="V15" s="56">
        <v>9102214</v>
      </c>
      <c r="W15" s="56">
        <v>8069459</v>
      </c>
      <c r="X15" s="221">
        <v>7585377</v>
      </c>
      <c r="Y15" s="221">
        <v>6490688</v>
      </c>
      <c r="Z15" s="218">
        <v>7593877</v>
      </c>
      <c r="AA15" s="218">
        <v>8881487</v>
      </c>
      <c r="AB15" s="268">
        <v>8020459</v>
      </c>
      <c r="AC15" s="218">
        <v>8207213</v>
      </c>
      <c r="AD15" s="218">
        <v>8811878</v>
      </c>
      <c r="AE15" s="218">
        <v>8335353</v>
      </c>
      <c r="AF15" s="218">
        <v>8956354</v>
      </c>
      <c r="AG15" s="218">
        <v>8628258</v>
      </c>
      <c r="AH15" s="218">
        <v>8938606</v>
      </c>
      <c r="AI15" s="218">
        <v>7869340</v>
      </c>
      <c r="AJ15" s="81"/>
    </row>
    <row r="16" spans="1:36" s="23" customFormat="1" x14ac:dyDescent="0.25">
      <c r="A16" s="57" t="s">
        <v>132</v>
      </c>
      <c r="B16" s="57" t="str">
        <f>B7</f>
        <v>Buses</v>
      </c>
      <c r="C16" s="58">
        <v>179480</v>
      </c>
      <c r="D16" s="58">
        <v>167511</v>
      </c>
      <c r="E16" s="58">
        <v>181922</v>
      </c>
      <c r="F16" s="58">
        <v>158121</v>
      </c>
      <c r="G16" s="58">
        <v>184795</v>
      </c>
      <c r="H16" s="58">
        <v>145349</v>
      </c>
      <c r="I16" s="58">
        <v>176842</v>
      </c>
      <c r="J16" s="58">
        <v>186287</v>
      </c>
      <c r="K16" s="58">
        <v>199703</v>
      </c>
      <c r="L16" s="58">
        <v>170605</v>
      </c>
      <c r="M16" s="58">
        <v>146802</v>
      </c>
      <c r="N16" s="58">
        <v>175403</v>
      </c>
      <c r="O16" s="58">
        <v>167751</v>
      </c>
      <c r="P16" s="58">
        <v>157094</v>
      </c>
      <c r="Q16" s="76">
        <v>119584</v>
      </c>
      <c r="R16" s="76">
        <v>135247</v>
      </c>
      <c r="S16" s="76">
        <v>147715</v>
      </c>
      <c r="T16" s="77">
        <v>146144</v>
      </c>
      <c r="U16" s="58">
        <v>170391</v>
      </c>
      <c r="V16" s="58">
        <v>170953</v>
      </c>
      <c r="W16" s="58">
        <v>164443</v>
      </c>
      <c r="X16" s="220">
        <v>146550</v>
      </c>
      <c r="Y16" s="220">
        <v>134251</v>
      </c>
      <c r="Z16" s="219">
        <v>151014</v>
      </c>
      <c r="AA16" s="219">
        <v>175006</v>
      </c>
      <c r="AB16" s="220">
        <v>151858</v>
      </c>
      <c r="AC16" s="221">
        <v>152976</v>
      </c>
      <c r="AD16" s="221">
        <v>156170</v>
      </c>
      <c r="AE16" s="221">
        <v>157411</v>
      </c>
      <c r="AF16" s="221">
        <v>176887</v>
      </c>
      <c r="AG16" s="221">
        <v>166930</v>
      </c>
      <c r="AH16" s="221">
        <v>175583</v>
      </c>
      <c r="AI16" s="221">
        <v>154370</v>
      </c>
      <c r="AJ16" s="81"/>
    </row>
    <row r="17" spans="1:36" s="23" customFormat="1" x14ac:dyDescent="0.25">
      <c r="A17" s="57" t="s">
        <v>131</v>
      </c>
      <c r="B17" s="57" t="str">
        <f>B8</f>
        <v>Goods vehicles</v>
      </c>
      <c r="C17" s="58">
        <v>1920245</v>
      </c>
      <c r="D17" s="58">
        <v>1854353</v>
      </c>
      <c r="E17" s="58">
        <v>2010078</v>
      </c>
      <c r="F17" s="58">
        <v>1777863</v>
      </c>
      <c r="G17" s="58">
        <v>1983410</v>
      </c>
      <c r="H17" s="58">
        <v>1659588</v>
      </c>
      <c r="I17" s="58">
        <v>1944385</v>
      </c>
      <c r="J17" s="58">
        <v>2062799</v>
      </c>
      <c r="K17" s="58">
        <v>2283730</v>
      </c>
      <c r="L17" s="58">
        <v>1983110</v>
      </c>
      <c r="M17" s="58">
        <v>1625852</v>
      </c>
      <c r="N17" s="58">
        <v>1955185</v>
      </c>
      <c r="O17" s="58">
        <v>1980952</v>
      </c>
      <c r="P17" s="58">
        <v>2112541</v>
      </c>
      <c r="Q17" s="76">
        <v>1931601</v>
      </c>
      <c r="R17" s="76">
        <v>1859320</v>
      </c>
      <c r="S17" s="76">
        <v>2049998</v>
      </c>
      <c r="T17" s="77">
        <v>1888574</v>
      </c>
      <c r="U17" s="58">
        <v>2187623</v>
      </c>
      <c r="V17" s="58">
        <v>2201316</v>
      </c>
      <c r="W17" s="58">
        <v>2107196</v>
      </c>
      <c r="X17" s="220">
        <v>1842535</v>
      </c>
      <c r="Y17" s="220">
        <v>1628522</v>
      </c>
      <c r="Z17" s="219">
        <v>1891625</v>
      </c>
      <c r="AA17" s="219">
        <v>2259540</v>
      </c>
      <c r="AB17" s="220">
        <v>2009947</v>
      </c>
      <c r="AC17" s="221">
        <v>2029412</v>
      </c>
      <c r="AD17" s="221">
        <v>2119797</v>
      </c>
      <c r="AE17" s="221">
        <v>1908029</v>
      </c>
      <c r="AF17" s="221">
        <v>2234497</v>
      </c>
      <c r="AG17" s="221">
        <v>2145673</v>
      </c>
      <c r="AH17" s="221">
        <v>2238724</v>
      </c>
      <c r="AI17" s="221">
        <v>1837245</v>
      </c>
      <c r="AJ17" s="81"/>
    </row>
    <row r="18" spans="1:36" s="23" customFormat="1" x14ac:dyDescent="0.25">
      <c r="A18" s="59" t="s">
        <v>130</v>
      </c>
      <c r="B18" s="57" t="str">
        <f>B9</f>
        <v>Light Goods Vehicles (LGVs)</v>
      </c>
      <c r="C18" s="58">
        <v>1606926</v>
      </c>
      <c r="D18" s="58">
        <v>1554237</v>
      </c>
      <c r="E18" s="58">
        <v>1683009</v>
      </c>
      <c r="F18" s="58">
        <v>1478921</v>
      </c>
      <c r="G18" s="58">
        <v>1644526</v>
      </c>
      <c r="H18" s="58">
        <v>1375015</v>
      </c>
      <c r="I18" s="58">
        <v>1615582</v>
      </c>
      <c r="J18" s="58">
        <v>1720859</v>
      </c>
      <c r="K18" s="58">
        <v>1899567</v>
      </c>
      <c r="L18" s="58">
        <v>1655361</v>
      </c>
      <c r="M18" s="58">
        <v>1353706</v>
      </c>
      <c r="N18" s="58">
        <v>1633293</v>
      </c>
      <c r="O18" s="58">
        <v>1666992</v>
      </c>
      <c r="P18" s="58">
        <v>1762348</v>
      </c>
      <c r="Q18" s="76">
        <v>1610324</v>
      </c>
      <c r="R18" s="76">
        <v>1552944</v>
      </c>
      <c r="S18" s="76">
        <v>1717736</v>
      </c>
      <c r="T18" s="77">
        <v>1581006</v>
      </c>
      <c r="U18" s="58">
        <v>1842288</v>
      </c>
      <c r="V18" s="58">
        <v>1849740</v>
      </c>
      <c r="W18" s="58">
        <v>1775671</v>
      </c>
      <c r="X18" s="220">
        <v>1547206</v>
      </c>
      <c r="Y18" s="220">
        <v>1381326</v>
      </c>
      <c r="Z18" s="220">
        <v>1604185</v>
      </c>
      <c r="AA18" s="220">
        <v>1892284</v>
      </c>
      <c r="AB18" s="220">
        <v>1681433</v>
      </c>
      <c r="AC18" s="220">
        <v>1696493</v>
      </c>
      <c r="AD18" s="220">
        <v>1774368</v>
      </c>
      <c r="AE18" s="220">
        <v>1589532</v>
      </c>
      <c r="AF18" s="220">
        <v>1867246</v>
      </c>
      <c r="AG18" s="220">
        <v>1793224</v>
      </c>
      <c r="AH18" s="220">
        <v>1870423</v>
      </c>
      <c r="AI18" s="220">
        <v>1538883</v>
      </c>
      <c r="AJ18" s="81"/>
    </row>
    <row r="19" spans="1:36" s="23" customFormat="1" x14ac:dyDescent="0.25">
      <c r="A19" s="59" t="s">
        <v>129</v>
      </c>
      <c r="B19" s="57" t="str">
        <f>B10</f>
        <v>Heavy Goods Vehicles (HGVs)</v>
      </c>
      <c r="C19" s="58">
        <v>313319</v>
      </c>
      <c r="D19" s="58">
        <v>300116</v>
      </c>
      <c r="E19" s="58">
        <v>327069</v>
      </c>
      <c r="F19" s="58">
        <v>298942</v>
      </c>
      <c r="G19" s="58">
        <v>338884</v>
      </c>
      <c r="H19" s="58">
        <v>284573</v>
      </c>
      <c r="I19" s="58">
        <v>328803</v>
      </c>
      <c r="J19" s="58">
        <v>341940</v>
      </c>
      <c r="K19" s="58">
        <v>384163</v>
      </c>
      <c r="L19" s="58">
        <v>327749</v>
      </c>
      <c r="M19" s="58">
        <v>272146</v>
      </c>
      <c r="N19" s="58">
        <v>321892</v>
      </c>
      <c r="O19" s="58">
        <v>313960</v>
      </c>
      <c r="P19" s="58">
        <v>350193</v>
      </c>
      <c r="Q19" s="76">
        <v>321277</v>
      </c>
      <c r="R19" s="76">
        <v>306376</v>
      </c>
      <c r="S19" s="76">
        <v>332262</v>
      </c>
      <c r="T19" s="77">
        <v>307568</v>
      </c>
      <c r="U19" s="58">
        <v>345335</v>
      </c>
      <c r="V19" s="58">
        <v>351576</v>
      </c>
      <c r="W19" s="58">
        <v>331525</v>
      </c>
      <c r="X19" s="220">
        <v>295329</v>
      </c>
      <c r="Y19" s="220">
        <v>247196</v>
      </c>
      <c r="Z19" s="220">
        <v>287440</v>
      </c>
      <c r="AA19" s="220">
        <v>367256</v>
      </c>
      <c r="AB19" s="220">
        <v>328514</v>
      </c>
      <c r="AC19" s="220">
        <v>332919</v>
      </c>
      <c r="AD19" s="220">
        <v>345429</v>
      </c>
      <c r="AE19" s="220">
        <v>318497</v>
      </c>
      <c r="AF19" s="220">
        <v>367251</v>
      </c>
      <c r="AG19" s="220">
        <v>352449</v>
      </c>
      <c r="AH19" s="220">
        <v>368301</v>
      </c>
      <c r="AI19" s="220">
        <v>298362</v>
      </c>
      <c r="AJ19" s="81"/>
    </row>
    <row r="20" spans="1:36" s="23" customFormat="1" x14ac:dyDescent="0.25">
      <c r="A20" s="57" t="s">
        <v>128</v>
      </c>
      <c r="B20" s="57" t="str">
        <f>B11</f>
        <v>Passenger cars</v>
      </c>
      <c r="C20" s="58">
        <v>6152420</v>
      </c>
      <c r="D20" s="58">
        <v>5796723</v>
      </c>
      <c r="E20" s="58">
        <v>6359170</v>
      </c>
      <c r="F20" s="58">
        <v>5579669</v>
      </c>
      <c r="G20" s="58">
        <v>6262382</v>
      </c>
      <c r="H20" s="58">
        <v>5343138</v>
      </c>
      <c r="I20" s="58">
        <v>6436255</v>
      </c>
      <c r="J20" s="58">
        <v>6399245</v>
      </c>
      <c r="K20" s="58">
        <v>7045474</v>
      </c>
      <c r="L20" s="58">
        <v>6045367</v>
      </c>
      <c r="M20" s="58">
        <v>5331002</v>
      </c>
      <c r="N20" s="58">
        <v>6036839</v>
      </c>
      <c r="O20" s="58">
        <v>5958282</v>
      </c>
      <c r="P20" s="58">
        <v>5956066</v>
      </c>
      <c r="Q20" s="76">
        <v>5341097</v>
      </c>
      <c r="R20" s="76">
        <v>5389546</v>
      </c>
      <c r="S20" s="76">
        <v>6191949</v>
      </c>
      <c r="T20" s="77">
        <v>6066099</v>
      </c>
      <c r="U20" s="58">
        <v>6688921</v>
      </c>
      <c r="V20" s="58">
        <v>6729945</v>
      </c>
      <c r="W20" s="58">
        <v>5797820</v>
      </c>
      <c r="X20" s="220">
        <v>5596292</v>
      </c>
      <c r="Y20" s="220">
        <v>4727915</v>
      </c>
      <c r="Z20" s="219">
        <v>5551238</v>
      </c>
      <c r="AA20" s="219">
        <v>6446941</v>
      </c>
      <c r="AB20" s="220">
        <v>5858654</v>
      </c>
      <c r="AC20" s="221">
        <v>6024825</v>
      </c>
      <c r="AD20" s="221">
        <v>6535911</v>
      </c>
      <c r="AE20" s="221">
        <v>6269913</v>
      </c>
      <c r="AF20" s="221">
        <v>6544970</v>
      </c>
      <c r="AG20" s="221">
        <v>6315655</v>
      </c>
      <c r="AH20" s="221">
        <v>6524299</v>
      </c>
      <c r="AI20" s="221">
        <v>5877725</v>
      </c>
      <c r="AJ20" s="81"/>
    </row>
    <row r="21" spans="1:36" s="333" customFormat="1" ht="12.75" x14ac:dyDescent="0.2">
      <c r="A21" s="60" t="s">
        <v>127</v>
      </c>
      <c r="B21" s="60"/>
      <c r="C21" s="329">
        <v>22</v>
      </c>
      <c r="D21" s="329">
        <v>20</v>
      </c>
      <c r="E21" s="329">
        <v>21</v>
      </c>
      <c r="F21" s="329">
        <v>18</v>
      </c>
      <c r="G21" s="329">
        <v>20</v>
      </c>
      <c r="H21" s="329">
        <v>17</v>
      </c>
      <c r="I21" s="329">
        <v>22</v>
      </c>
      <c r="J21" s="329">
        <v>21</v>
      </c>
      <c r="K21" s="329">
        <v>23</v>
      </c>
      <c r="L21" s="329">
        <v>20</v>
      </c>
      <c r="M21" s="329">
        <v>18</v>
      </c>
      <c r="N21" s="329">
        <v>21</v>
      </c>
      <c r="O21" s="329">
        <v>20</v>
      </c>
      <c r="P21" s="329">
        <v>22</v>
      </c>
      <c r="Q21" s="329">
        <v>20</v>
      </c>
      <c r="R21" s="329">
        <v>19</v>
      </c>
      <c r="S21" s="329">
        <v>21</v>
      </c>
      <c r="T21" s="329">
        <v>21</v>
      </c>
      <c r="U21" s="329">
        <v>22</v>
      </c>
      <c r="V21" s="329">
        <v>22</v>
      </c>
      <c r="W21" s="331">
        <v>21</v>
      </c>
      <c r="X21" s="329">
        <v>20</v>
      </c>
      <c r="Y21" s="329">
        <v>18</v>
      </c>
      <c r="Z21" s="329">
        <v>20</v>
      </c>
      <c r="AA21" s="329">
        <v>23</v>
      </c>
      <c r="AB21" s="329">
        <v>20</v>
      </c>
      <c r="AC21" s="332">
        <v>20</v>
      </c>
      <c r="AD21" s="332">
        <v>21</v>
      </c>
      <c r="AE21" s="332">
        <v>22</v>
      </c>
      <c r="AF21" s="332">
        <v>22</v>
      </c>
      <c r="AG21" s="332">
        <v>21</v>
      </c>
      <c r="AH21" s="332">
        <v>22</v>
      </c>
      <c r="AI21" s="332">
        <v>21</v>
      </c>
    </row>
    <row r="22" spans="1:36" s="23" customFormat="1" ht="12.75" x14ac:dyDescent="0.2">
      <c r="A22" s="61" t="s">
        <v>126</v>
      </c>
      <c r="B22" s="62" t="s">
        <v>125</v>
      </c>
      <c r="C22" s="63">
        <f t="shared" ref="C22:W22" si="0">C6/C12</f>
        <v>586083.72727272729</v>
      </c>
      <c r="D22" s="63">
        <f t="shared" si="0"/>
        <v>607068</v>
      </c>
      <c r="E22" s="63">
        <f t="shared" si="0"/>
        <v>624962.42857142852</v>
      </c>
      <c r="F22" s="63">
        <f t="shared" si="0"/>
        <v>639791</v>
      </c>
      <c r="G22" s="63">
        <f t="shared" si="0"/>
        <v>639720.25</v>
      </c>
      <c r="H22" s="63">
        <f t="shared" si="0"/>
        <v>620370.29411764711</v>
      </c>
      <c r="I22" s="63">
        <f t="shared" si="0"/>
        <v>560327.09090909094</v>
      </c>
      <c r="J22" s="63">
        <f t="shared" si="0"/>
        <v>614863</v>
      </c>
      <c r="K22" s="63">
        <f t="shared" si="0"/>
        <v>638243.65217391308</v>
      </c>
      <c r="L22" s="63">
        <f t="shared" si="0"/>
        <v>639731.30000000005</v>
      </c>
      <c r="M22" s="63">
        <f t="shared" si="0"/>
        <v>615516.27777777775</v>
      </c>
      <c r="N22" s="63">
        <f t="shared" si="0"/>
        <v>600544</v>
      </c>
      <c r="O22" s="63">
        <f t="shared" si="0"/>
        <v>627595.15</v>
      </c>
      <c r="P22" s="63">
        <f t="shared" si="0"/>
        <v>578181.40909090906</v>
      </c>
      <c r="Q22" s="63">
        <f t="shared" si="0"/>
        <v>571970.66666666663</v>
      </c>
      <c r="R22" s="63">
        <f t="shared" si="0"/>
        <v>583976.5555555555</v>
      </c>
      <c r="S22" s="63">
        <f t="shared" si="0"/>
        <v>601579.65</v>
      </c>
      <c r="T22" s="63">
        <f t="shared" si="0"/>
        <v>574474.47619047621</v>
      </c>
      <c r="U22" s="63">
        <f t="shared" si="0"/>
        <v>614627.72727272729</v>
      </c>
      <c r="V22" s="63">
        <f t="shared" si="0"/>
        <v>628088</v>
      </c>
      <c r="W22" s="63">
        <f t="shared" si="0"/>
        <v>583647.38095238095</v>
      </c>
      <c r="X22" s="63">
        <f>X6/X12</f>
        <v>569092.65</v>
      </c>
      <c r="Y22" s="63">
        <f>Y6/Y12</f>
        <v>543825.27777777775</v>
      </c>
      <c r="Z22" s="63">
        <f>Z6/Z12</f>
        <v>553119.75</v>
      </c>
      <c r="AA22" s="63">
        <f>AA6/AA12</f>
        <v>579092.39130434778</v>
      </c>
      <c r="AB22" s="63">
        <f>AB6/AB12</f>
        <v>594188.33333333337</v>
      </c>
      <c r="AC22" s="63">
        <f t="shared" ref="AC22:AF22" si="1">AC6/AC12</f>
        <v>603857.15789473685</v>
      </c>
      <c r="AD22" s="63">
        <f t="shared" si="1"/>
        <v>618489.28571428568</v>
      </c>
      <c r="AE22" s="63">
        <f t="shared" si="1"/>
        <v>564615.77272727271</v>
      </c>
      <c r="AF22" s="63">
        <f t="shared" si="1"/>
        <v>616714.54545454541</v>
      </c>
      <c r="AG22" s="63">
        <f t="shared" ref="AG22" si="2">AG6/AG12</f>
        <v>630328.14285714284</v>
      </c>
      <c r="AH22" s="63">
        <f>AH6/AH12</f>
        <v>628342.76190476189</v>
      </c>
      <c r="AI22" s="63">
        <f>AI6/AI12</f>
        <v>570260.90476190473</v>
      </c>
    </row>
    <row r="23" spans="1:36" s="23" customFormat="1" ht="12.75" x14ac:dyDescent="0.2">
      <c r="A23" s="61" t="s">
        <v>122</v>
      </c>
      <c r="B23" s="62" t="s">
        <v>192</v>
      </c>
      <c r="C23" s="63"/>
      <c r="D23" s="63"/>
      <c r="E23" s="63"/>
      <c r="F23" s="63"/>
      <c r="G23" s="63"/>
      <c r="H23" s="63"/>
      <c r="I23" s="63"/>
      <c r="J23" s="63"/>
      <c r="K23" s="63"/>
      <c r="L23" s="63"/>
      <c r="M23" s="63"/>
      <c r="N23" s="63">
        <f t="shared" ref="N23:X23" si="3">100*((N22/C22)-1)</f>
        <v>2.4672708103604668</v>
      </c>
      <c r="O23" s="63">
        <f t="shared" si="3"/>
        <v>3.3813592546469318</v>
      </c>
      <c r="P23" s="63">
        <f t="shared" si="3"/>
        <v>-7.4854130971447219</v>
      </c>
      <c r="Q23" s="63">
        <f t="shared" si="3"/>
        <v>-10.600388772791957</v>
      </c>
      <c r="R23" s="63">
        <f t="shared" si="3"/>
        <v>-8.7137611236230974</v>
      </c>
      <c r="S23" s="63">
        <f t="shared" si="3"/>
        <v>-3.0289400211164219</v>
      </c>
      <c r="T23" s="63">
        <f t="shared" si="3"/>
        <v>2.5248440617840151</v>
      </c>
      <c r="U23" s="63">
        <f t="shared" si="3"/>
        <v>-3.826425191835181E-2</v>
      </c>
      <c r="V23" s="63">
        <f t="shared" si="3"/>
        <v>-1.5911873372061014</v>
      </c>
      <c r="W23" s="63">
        <f t="shared" si="3"/>
        <v>-8.7667930344535456</v>
      </c>
      <c r="X23" s="63">
        <f t="shared" si="3"/>
        <v>-7.5422258441942063</v>
      </c>
      <c r="Y23" s="63">
        <f>100*((Y22/N22)-1)</f>
        <v>-9.444557305080437</v>
      </c>
      <c r="Z23" s="63">
        <f>100*((Z22/O22)-1)</f>
        <v>-11.866790238898439</v>
      </c>
      <c r="AA23" s="63">
        <f>100*((AA22/P22)-1)</f>
        <v>0.15755992827080068</v>
      </c>
      <c r="AB23" s="63">
        <f>100*((AB22/Q22)-1)</f>
        <v>3.884406659548989</v>
      </c>
      <c r="AC23" s="63">
        <f t="shared" ref="AC23:AF23" si="4">100*((AC22/R22)-1)</f>
        <v>3.4043493955452142</v>
      </c>
      <c r="AD23" s="63">
        <f t="shared" si="4"/>
        <v>2.8108722950129117</v>
      </c>
      <c r="AE23" s="63">
        <f t="shared" si="4"/>
        <v>-1.7161255846525503</v>
      </c>
      <c r="AF23" s="63">
        <f t="shared" si="4"/>
        <v>0.33952555168279552</v>
      </c>
      <c r="AG23" s="63">
        <f t="shared" ref="AG23" si="5">100*((AG22/V22)-1)</f>
        <v>0.35666066811383956</v>
      </c>
      <c r="AH23" s="63">
        <f>100*((AH22/W22)-1)</f>
        <v>7.6579425199249762</v>
      </c>
      <c r="AI23" s="63">
        <f>100*((AI22/X22)-1)</f>
        <v>0.20528375509765162</v>
      </c>
    </row>
    <row r="24" spans="1:36" s="23" customFormat="1" ht="12.75" x14ac:dyDescent="0.2">
      <c r="A24" s="61" t="s">
        <v>124</v>
      </c>
      <c r="B24" s="62" t="s">
        <v>123</v>
      </c>
      <c r="C24" s="63">
        <f t="shared" ref="C24:W24" si="6">C15/C21</f>
        <v>375097.5</v>
      </c>
      <c r="D24" s="63">
        <f t="shared" si="6"/>
        <v>390929.35</v>
      </c>
      <c r="E24" s="63">
        <f t="shared" si="6"/>
        <v>407198.57142857142</v>
      </c>
      <c r="F24" s="63">
        <f t="shared" si="6"/>
        <v>417536.27777777775</v>
      </c>
      <c r="G24" s="63">
        <f t="shared" si="6"/>
        <v>421529.35</v>
      </c>
      <c r="H24" s="63">
        <f t="shared" si="6"/>
        <v>420475</v>
      </c>
      <c r="I24" s="63">
        <f t="shared" si="6"/>
        <v>388976.45454545453</v>
      </c>
      <c r="J24" s="63">
        <f t="shared" si="6"/>
        <v>411825.28571428574</v>
      </c>
      <c r="K24" s="63">
        <f t="shared" si="6"/>
        <v>414300.30434782611</v>
      </c>
      <c r="L24" s="63">
        <f t="shared" si="6"/>
        <v>409954.1</v>
      </c>
      <c r="M24" s="63">
        <f t="shared" si="6"/>
        <v>394647.55555555556</v>
      </c>
      <c r="N24" s="63">
        <f t="shared" si="6"/>
        <v>388925.09523809527</v>
      </c>
      <c r="O24" s="63">
        <f t="shared" si="6"/>
        <v>405349.25</v>
      </c>
      <c r="P24" s="63">
        <f t="shared" si="6"/>
        <v>373895.5</v>
      </c>
      <c r="Q24" s="63">
        <f t="shared" si="6"/>
        <v>369614.1</v>
      </c>
      <c r="R24" s="63">
        <f t="shared" si="6"/>
        <v>388637.5263157895</v>
      </c>
      <c r="S24" s="63">
        <f t="shared" si="6"/>
        <v>399507.71428571426</v>
      </c>
      <c r="T24" s="63">
        <f t="shared" si="6"/>
        <v>385753.19047619047</v>
      </c>
      <c r="U24" s="63">
        <f t="shared" si="6"/>
        <v>411224.31818181818</v>
      </c>
      <c r="V24" s="63">
        <f t="shared" si="6"/>
        <v>413737</v>
      </c>
      <c r="W24" s="63">
        <f t="shared" si="6"/>
        <v>384259.95238095237</v>
      </c>
      <c r="X24" s="63">
        <f>X15/X21</f>
        <v>379268.85</v>
      </c>
      <c r="Y24" s="63">
        <f>Y15/Y21</f>
        <v>360593.77777777775</v>
      </c>
      <c r="Z24" s="63">
        <f>Z15/Z21</f>
        <v>379693.85</v>
      </c>
      <c r="AA24" s="63">
        <f>AA15/AA21</f>
        <v>386151.60869565216</v>
      </c>
      <c r="AB24" s="63">
        <f>AB15/AB21</f>
        <v>401022.95</v>
      </c>
      <c r="AC24" s="63">
        <f t="shared" ref="AC24:AF24" si="7">AC15/AC21</f>
        <v>410360.65</v>
      </c>
      <c r="AD24" s="63">
        <f t="shared" si="7"/>
        <v>419613.23809523811</v>
      </c>
      <c r="AE24" s="63">
        <f t="shared" si="7"/>
        <v>378879.68181818182</v>
      </c>
      <c r="AF24" s="63">
        <f t="shared" si="7"/>
        <v>407107</v>
      </c>
      <c r="AG24" s="63">
        <f t="shared" ref="AG24" si="8">AG15/AG21</f>
        <v>410869.42857142858</v>
      </c>
      <c r="AH24" s="63">
        <f>AH15/AH21</f>
        <v>406300.27272727271</v>
      </c>
      <c r="AI24" s="63">
        <f>AI15/AI21</f>
        <v>374730.47619047621</v>
      </c>
    </row>
    <row r="25" spans="1:36" s="23" customFormat="1" ht="12.75" x14ac:dyDescent="0.2">
      <c r="A25" s="61" t="s">
        <v>122</v>
      </c>
      <c r="B25" s="62" t="s">
        <v>192</v>
      </c>
      <c r="C25" s="63"/>
      <c r="D25" s="63"/>
      <c r="E25" s="63"/>
      <c r="F25" s="63"/>
      <c r="G25" s="63"/>
      <c r="H25" s="63"/>
      <c r="I25" s="63"/>
      <c r="J25" s="63"/>
      <c r="K25" s="63"/>
      <c r="L25" s="63"/>
      <c r="M25" s="63"/>
      <c r="N25" s="63">
        <f t="shared" ref="N25:X25" si="9">100*((N24/C24)-1)</f>
        <v>3.6864002660895512</v>
      </c>
      <c r="O25" s="63">
        <f t="shared" si="9"/>
        <v>3.6886204630069308</v>
      </c>
      <c r="P25" s="63">
        <f t="shared" si="9"/>
        <v>-8.1785825799276619</v>
      </c>
      <c r="Q25" s="63">
        <f t="shared" si="9"/>
        <v>-11.477368633171325</v>
      </c>
      <c r="R25" s="63">
        <f t="shared" si="9"/>
        <v>-7.8029735495785735</v>
      </c>
      <c r="S25" s="63">
        <f t="shared" si="9"/>
        <v>-4.9865713096583058</v>
      </c>
      <c r="T25" s="63">
        <f t="shared" si="9"/>
        <v>-0.82865274532636368</v>
      </c>
      <c r="U25" s="63">
        <f t="shared" si="9"/>
        <v>-0.14592778863133926</v>
      </c>
      <c r="V25" s="63">
        <f t="shared" si="9"/>
        <v>-0.13596522665191291</v>
      </c>
      <c r="W25" s="63">
        <f t="shared" si="9"/>
        <v>-6.2675669347001524</v>
      </c>
      <c r="X25" s="63">
        <f t="shared" si="9"/>
        <v>-3.8968201725984586</v>
      </c>
      <c r="Y25" s="63">
        <f>100*((Y24/N24)-1)</f>
        <v>-7.2845177149017388</v>
      </c>
      <c r="Z25" s="63">
        <f>100*((Z24/O24)-1)</f>
        <v>-6.3292087008918863</v>
      </c>
      <c r="AA25" s="63">
        <f>100*((AA24/P24)-1)</f>
        <v>3.2779503084825024</v>
      </c>
      <c r="AB25" s="63">
        <f>100*((AB24/Q24)-1)</f>
        <v>8.4977412928781693</v>
      </c>
      <c r="AC25" s="63">
        <f t="shared" ref="AC25:AF25" si="10">100*((AC24/R24)-1)</f>
        <v>5.5895589625998499</v>
      </c>
      <c r="AD25" s="63">
        <f t="shared" si="10"/>
        <v>5.0325746138521588</v>
      </c>
      <c r="AE25" s="63">
        <f t="shared" si="10"/>
        <v>-1.7818410392208772</v>
      </c>
      <c r="AF25" s="63">
        <f t="shared" si="10"/>
        <v>-1.00123411962173</v>
      </c>
      <c r="AG25" s="63">
        <f t="shared" ref="AG25" si="11">100*((AG24/V24)-1)</f>
        <v>-0.6930904000781668</v>
      </c>
      <c r="AH25" s="63">
        <f>100*((AH24/W24)-1)</f>
        <v>5.7357838644787273</v>
      </c>
      <c r="AI25" s="63">
        <f>100*((AI24/X24)-1)</f>
        <v>-1.1966112717993527</v>
      </c>
    </row>
    <row r="26" spans="1:36" s="23" customFormat="1" x14ac:dyDescent="0.25">
      <c r="A26" s="61"/>
      <c r="B26" s="61"/>
      <c r="C26" s="58"/>
      <c r="D26" s="58"/>
      <c r="E26" s="58"/>
      <c r="F26" s="58"/>
      <c r="G26" s="58"/>
      <c r="H26" s="58"/>
      <c r="I26" s="58"/>
      <c r="J26" s="58"/>
      <c r="K26" s="58"/>
      <c r="L26" s="58"/>
      <c r="M26" s="58"/>
      <c r="N26" s="58"/>
      <c r="O26" s="58"/>
      <c r="P26" s="58"/>
      <c r="Q26" s="42"/>
      <c r="R26" s="42"/>
      <c r="S26" s="42"/>
      <c r="T26" s="42"/>
      <c r="U26" s="42"/>
      <c r="V26" s="42"/>
      <c r="W26" s="78"/>
      <c r="AA26" s="188"/>
    </row>
    <row r="27" spans="1:36" s="23" customFormat="1" x14ac:dyDescent="0.25">
      <c r="A27" s="61" t="s">
        <v>171</v>
      </c>
      <c r="C27" s="64"/>
      <c r="D27" s="64"/>
      <c r="E27" s="64"/>
      <c r="F27" s="64"/>
      <c r="G27" s="64"/>
      <c r="H27" s="64"/>
      <c r="I27" s="64"/>
      <c r="J27" s="64"/>
      <c r="K27" s="64"/>
      <c r="L27" s="64"/>
      <c r="M27" s="64"/>
      <c r="N27" s="64"/>
      <c r="O27" s="64"/>
      <c r="P27" s="64"/>
      <c r="Q27" s="64"/>
      <c r="R27" s="64"/>
      <c r="S27" s="64"/>
      <c r="T27" s="64"/>
      <c r="U27" s="64"/>
      <c r="V27" s="64"/>
      <c r="W27" s="64"/>
      <c r="AA27" s="188"/>
    </row>
    <row r="28" spans="1:36" s="23" customFormat="1" x14ac:dyDescent="0.25">
      <c r="A28" s="61"/>
      <c r="C28" s="64"/>
      <c r="D28" s="64"/>
      <c r="E28" s="64"/>
      <c r="F28" s="64"/>
      <c r="G28" s="64"/>
      <c r="H28" s="64"/>
      <c r="I28" s="64"/>
      <c r="J28" s="64"/>
      <c r="K28" s="64"/>
      <c r="L28" s="64"/>
      <c r="M28" s="64"/>
      <c r="N28" s="64"/>
      <c r="O28" s="64"/>
      <c r="P28" s="64"/>
      <c r="Q28" s="64"/>
      <c r="R28" s="64"/>
      <c r="S28" s="64"/>
      <c r="T28" s="64"/>
      <c r="U28" s="64"/>
      <c r="V28" s="64"/>
      <c r="W28" s="64"/>
      <c r="AA28" s="188"/>
    </row>
    <row r="29" spans="1:36" s="23" customFormat="1" x14ac:dyDescent="0.25">
      <c r="A29" s="21" t="s">
        <v>121</v>
      </c>
      <c r="B29" s="21"/>
      <c r="C29" s="38"/>
      <c r="D29" s="38"/>
      <c r="E29" s="38"/>
      <c r="F29" s="38"/>
      <c r="G29" s="38"/>
      <c r="H29" s="38"/>
      <c r="I29" s="38"/>
      <c r="J29" s="38"/>
      <c r="K29" s="38"/>
      <c r="L29" s="38"/>
      <c r="M29" s="38"/>
      <c r="N29" s="38"/>
      <c r="O29" s="38"/>
      <c r="P29" s="38"/>
      <c r="Q29" s="38"/>
      <c r="R29" s="38"/>
      <c r="S29" s="38"/>
      <c r="T29" s="38"/>
      <c r="U29" s="38"/>
      <c r="V29" s="38"/>
      <c r="W29" s="38"/>
      <c r="AA29" s="188"/>
    </row>
    <row r="30" spans="1:36" s="21" customFormat="1" ht="12.75" x14ac:dyDescent="0.2">
      <c r="A30" s="256"/>
      <c r="B30" s="256"/>
      <c r="C30" s="36" t="str">
        <f t="shared" ref="C30:W30" si="12">C4</f>
        <v>2019-01</v>
      </c>
      <c r="D30" s="36" t="str">
        <f t="shared" si="12"/>
        <v>2019-02</v>
      </c>
      <c r="E30" s="36" t="str">
        <f t="shared" si="12"/>
        <v>2019-03</v>
      </c>
      <c r="F30" s="36" t="str">
        <f t="shared" si="12"/>
        <v>2019-04</v>
      </c>
      <c r="G30" s="36" t="str">
        <f t="shared" si="12"/>
        <v>2019-05</v>
      </c>
      <c r="H30" s="36" t="str">
        <f t="shared" si="12"/>
        <v>2019-06</v>
      </c>
      <c r="I30" s="36" t="str">
        <f t="shared" si="12"/>
        <v>2019-08</v>
      </c>
      <c r="J30" s="36" t="str">
        <f t="shared" si="12"/>
        <v>2019-09</v>
      </c>
      <c r="K30" s="36" t="str">
        <f t="shared" si="12"/>
        <v>2019-10</v>
      </c>
      <c r="L30" s="36" t="str">
        <f t="shared" si="12"/>
        <v>2019-11</v>
      </c>
      <c r="M30" s="36" t="str">
        <f t="shared" si="12"/>
        <v>2019-12</v>
      </c>
      <c r="N30" s="36" t="str">
        <f t="shared" si="12"/>
        <v>2020-01</v>
      </c>
      <c r="O30" s="36" t="str">
        <f t="shared" si="12"/>
        <v>2020-02</v>
      </c>
      <c r="P30" s="36" t="str">
        <f t="shared" si="12"/>
        <v>2020-03</v>
      </c>
      <c r="Q30" s="36" t="str">
        <f t="shared" si="12"/>
        <v>2020-04</v>
      </c>
      <c r="R30" s="36" t="str">
        <f t="shared" si="12"/>
        <v>2020-05</v>
      </c>
      <c r="S30" s="36" t="str">
        <f t="shared" si="12"/>
        <v>2020-06</v>
      </c>
      <c r="T30" s="36" t="str">
        <f t="shared" si="12"/>
        <v>2020-08</v>
      </c>
      <c r="U30" s="36" t="str">
        <f t="shared" si="12"/>
        <v>2020-09</v>
      </c>
      <c r="V30" s="36" t="str">
        <f t="shared" si="12"/>
        <v>2020-10</v>
      </c>
      <c r="W30" s="36" t="str">
        <f t="shared" si="12"/>
        <v>2020-11</v>
      </c>
      <c r="X30" s="36" t="str">
        <f>X4</f>
        <v>2020-12</v>
      </c>
      <c r="Y30" s="36" t="str">
        <f>Y4</f>
        <v>2021-01</v>
      </c>
      <c r="Z30" s="36" t="str">
        <f>Z4</f>
        <v>2021-02</v>
      </c>
      <c r="AA30" s="36" t="str">
        <f>AA4</f>
        <v>2021-03</v>
      </c>
      <c r="AB30" s="36" t="str">
        <f>AB4</f>
        <v>2021-04</v>
      </c>
      <c r="AC30" s="36" t="str">
        <f t="shared" ref="AC30:AF30" si="13">AC4</f>
        <v>2021-05</v>
      </c>
      <c r="AD30" s="36" t="str">
        <f t="shared" si="13"/>
        <v>2021-06</v>
      </c>
      <c r="AE30" s="36" t="str">
        <f t="shared" si="13"/>
        <v>2021-08</v>
      </c>
      <c r="AF30" s="36" t="str">
        <f t="shared" si="13"/>
        <v>2021-09</v>
      </c>
      <c r="AG30" s="36" t="str">
        <f t="shared" ref="AG30:AI30" si="14">AG4</f>
        <v>2021-10</v>
      </c>
      <c r="AH30" s="36" t="str">
        <f t="shared" si="14"/>
        <v>2021-11</v>
      </c>
      <c r="AI30" s="36" t="str">
        <f t="shared" si="14"/>
        <v>2021-12</v>
      </c>
    </row>
    <row r="31" spans="1:36" s="23" customFormat="1" ht="12.75" x14ac:dyDescent="0.2">
      <c r="A31" s="23" t="s">
        <v>106</v>
      </c>
      <c r="B31" s="35" t="s">
        <v>105</v>
      </c>
      <c r="C31" s="42">
        <f t="shared" ref="C31:M31" si="15">C16</f>
        <v>179480</v>
      </c>
      <c r="D31" s="42">
        <f t="shared" si="15"/>
        <v>167511</v>
      </c>
      <c r="E31" s="42">
        <f t="shared" si="15"/>
        <v>181922</v>
      </c>
      <c r="F31" s="42">
        <f t="shared" si="15"/>
        <v>158121</v>
      </c>
      <c r="G31" s="42">
        <f t="shared" si="15"/>
        <v>184795</v>
      </c>
      <c r="H31" s="42">
        <f t="shared" si="15"/>
        <v>145349</v>
      </c>
      <c r="I31" s="42">
        <f t="shared" si="15"/>
        <v>176842</v>
      </c>
      <c r="J31" s="42">
        <f t="shared" si="15"/>
        <v>186287</v>
      </c>
      <c r="K31" s="42">
        <f t="shared" si="15"/>
        <v>199703</v>
      </c>
      <c r="L31" s="42">
        <f t="shared" si="15"/>
        <v>170605</v>
      </c>
      <c r="M31" s="42">
        <f t="shared" si="15"/>
        <v>146802</v>
      </c>
      <c r="N31" s="42">
        <f t="shared" ref="N31:W31" si="16">N16/N$21*C$21</f>
        <v>183755.52380952379</v>
      </c>
      <c r="O31" s="42">
        <f t="shared" si="16"/>
        <v>167751</v>
      </c>
      <c r="P31" s="42">
        <f t="shared" si="16"/>
        <v>149953.36363636365</v>
      </c>
      <c r="Q31" s="42">
        <f t="shared" si="16"/>
        <v>107625.59999999999</v>
      </c>
      <c r="R31" s="42">
        <f t="shared" si="16"/>
        <v>142365.26315789472</v>
      </c>
      <c r="S31" s="42">
        <f t="shared" si="16"/>
        <v>119578.80952380953</v>
      </c>
      <c r="T31" s="42">
        <f t="shared" si="16"/>
        <v>153103.23809523811</v>
      </c>
      <c r="U31" s="42">
        <f t="shared" si="16"/>
        <v>162645.95454545456</v>
      </c>
      <c r="V31" s="42">
        <f t="shared" si="16"/>
        <v>178723.59090909091</v>
      </c>
      <c r="W31" s="42">
        <f t="shared" si="16"/>
        <v>156612.38095238095</v>
      </c>
      <c r="X31" s="42">
        <f>X16/X$21*M$21</f>
        <v>131895</v>
      </c>
      <c r="Y31" s="42">
        <f>Y16/Y$21*C$21</f>
        <v>164084.55555555556</v>
      </c>
      <c r="Z31" s="42">
        <f>Z16/Z$21*D$21</f>
        <v>151014</v>
      </c>
      <c r="AA31" s="42">
        <f>AA16/AA$21*E$21</f>
        <v>159788.08695652173</v>
      </c>
      <c r="AB31" s="42">
        <f>AB16/AB$21*F$21</f>
        <v>136672.19999999998</v>
      </c>
      <c r="AC31" s="42">
        <f t="shared" ref="AC31:AE31" si="17">AC16/AC$21*G$21</f>
        <v>152976</v>
      </c>
      <c r="AD31" s="42">
        <f t="shared" si="17"/>
        <v>126423.33333333334</v>
      </c>
      <c r="AE31" s="42">
        <f t="shared" si="17"/>
        <v>157411</v>
      </c>
      <c r="AF31" s="42">
        <f>AF16/AF$21*J$21</f>
        <v>168846.68181818182</v>
      </c>
      <c r="AG31" s="42">
        <f t="shared" ref="AG31:AH31" si="18">AG16/AG$21*K$21</f>
        <v>182828.09523809524</v>
      </c>
      <c r="AH31" s="42">
        <f t="shared" si="18"/>
        <v>159620.90909090909</v>
      </c>
      <c r="AI31" s="42">
        <f>AI16/AI$21*M$21</f>
        <v>132317.14285714284</v>
      </c>
    </row>
    <row r="32" spans="1:36" s="23" customFormat="1" ht="12.75" x14ac:dyDescent="0.2">
      <c r="A32" s="23" t="s">
        <v>104</v>
      </c>
      <c r="B32" s="35" t="s">
        <v>103</v>
      </c>
      <c r="C32" s="42">
        <f t="shared" ref="C32:M32" si="19">C18</f>
        <v>1606926</v>
      </c>
      <c r="D32" s="42">
        <f t="shared" si="19"/>
        <v>1554237</v>
      </c>
      <c r="E32" s="42">
        <f t="shared" si="19"/>
        <v>1683009</v>
      </c>
      <c r="F32" s="42">
        <f t="shared" si="19"/>
        <v>1478921</v>
      </c>
      <c r="G32" s="42">
        <f t="shared" si="19"/>
        <v>1644526</v>
      </c>
      <c r="H32" s="42">
        <f t="shared" si="19"/>
        <v>1375015</v>
      </c>
      <c r="I32" s="42">
        <f t="shared" si="19"/>
        <v>1615582</v>
      </c>
      <c r="J32" s="42">
        <f t="shared" si="19"/>
        <v>1720859</v>
      </c>
      <c r="K32" s="42">
        <f t="shared" si="19"/>
        <v>1899567</v>
      </c>
      <c r="L32" s="42">
        <f t="shared" si="19"/>
        <v>1655361</v>
      </c>
      <c r="M32" s="42">
        <f t="shared" si="19"/>
        <v>1353706</v>
      </c>
      <c r="N32" s="42">
        <f t="shared" ref="N32:X34" si="20">N18/N$21*C$21</f>
        <v>1711068.8571428573</v>
      </c>
      <c r="O32" s="42">
        <f t="shared" si="20"/>
        <v>1666992</v>
      </c>
      <c r="P32" s="42">
        <f t="shared" si="20"/>
        <v>1682241.2727272729</v>
      </c>
      <c r="Q32" s="42">
        <f t="shared" si="20"/>
        <v>1449291.5999999999</v>
      </c>
      <c r="R32" s="42">
        <f t="shared" si="20"/>
        <v>1634677.8947368423</v>
      </c>
      <c r="S32" s="42">
        <f t="shared" si="20"/>
        <v>1390548.1904761905</v>
      </c>
      <c r="T32" s="42">
        <f t="shared" si="20"/>
        <v>1656292</v>
      </c>
      <c r="U32" s="42">
        <f t="shared" si="20"/>
        <v>1758547.6363636362</v>
      </c>
      <c r="V32" s="42">
        <f t="shared" si="20"/>
        <v>1933819.0909090911</v>
      </c>
      <c r="W32" s="42">
        <f t="shared" si="20"/>
        <v>1691115.2380952381</v>
      </c>
      <c r="X32" s="42">
        <f t="shared" si="20"/>
        <v>1392485.4000000001</v>
      </c>
      <c r="Y32" s="42">
        <f t="shared" ref="Y32:AB34" si="21">Y18/Y$21*C$21</f>
        <v>1688287.3333333333</v>
      </c>
      <c r="Z32" s="42">
        <f>Z18/Z$21*D$21</f>
        <v>1604185</v>
      </c>
      <c r="AA32" s="42">
        <f>AA18/AA$21*E$21</f>
        <v>1727737.5652173914</v>
      </c>
      <c r="AB32" s="42">
        <f>AB18/AB$21*F$21</f>
        <v>1513289.7</v>
      </c>
      <c r="AC32" s="42">
        <f t="shared" ref="AC32:AF34" si="22">AC18/AC$21*G$21</f>
        <v>1696493</v>
      </c>
      <c r="AD32" s="42">
        <f t="shared" si="22"/>
        <v>1436393.142857143</v>
      </c>
      <c r="AE32" s="42">
        <f t="shared" si="22"/>
        <v>1589532</v>
      </c>
      <c r="AF32" s="42">
        <f t="shared" si="22"/>
        <v>1782371.1818181816</v>
      </c>
      <c r="AG32" s="42">
        <f t="shared" ref="AG32:AG34" si="23">AG18/AG$21*K$21</f>
        <v>1964007.2380952383</v>
      </c>
      <c r="AH32" s="42">
        <f t="shared" ref="AH32:AH34" si="24">AH18/AH$21*L$21</f>
        <v>1700384.5454545456</v>
      </c>
      <c r="AI32" s="42">
        <f>AI18/AI$21*M$21</f>
        <v>1319042.5714285714</v>
      </c>
    </row>
    <row r="33" spans="1:35" s="23" customFormat="1" ht="12.75" x14ac:dyDescent="0.2">
      <c r="A33" s="23" t="s">
        <v>102</v>
      </c>
      <c r="B33" s="35" t="s">
        <v>101</v>
      </c>
      <c r="C33" s="42">
        <f t="shared" ref="C33:M33" si="25">C19</f>
        <v>313319</v>
      </c>
      <c r="D33" s="42">
        <f t="shared" si="25"/>
        <v>300116</v>
      </c>
      <c r="E33" s="42">
        <f t="shared" si="25"/>
        <v>327069</v>
      </c>
      <c r="F33" s="42">
        <f t="shared" si="25"/>
        <v>298942</v>
      </c>
      <c r="G33" s="42">
        <f t="shared" si="25"/>
        <v>338884</v>
      </c>
      <c r="H33" s="42">
        <f t="shared" si="25"/>
        <v>284573</v>
      </c>
      <c r="I33" s="42">
        <f t="shared" si="25"/>
        <v>328803</v>
      </c>
      <c r="J33" s="42">
        <f t="shared" si="25"/>
        <v>341940</v>
      </c>
      <c r="K33" s="42">
        <f t="shared" si="25"/>
        <v>384163</v>
      </c>
      <c r="L33" s="42">
        <f t="shared" si="25"/>
        <v>327749</v>
      </c>
      <c r="M33" s="42">
        <f t="shared" si="25"/>
        <v>272146</v>
      </c>
      <c r="N33" s="42">
        <f t="shared" si="20"/>
        <v>337220.19047619047</v>
      </c>
      <c r="O33" s="42">
        <f t="shared" si="20"/>
        <v>313960</v>
      </c>
      <c r="P33" s="42">
        <f t="shared" si="20"/>
        <v>334275.13636363635</v>
      </c>
      <c r="Q33" s="42">
        <f t="shared" si="20"/>
        <v>289149.3</v>
      </c>
      <c r="R33" s="42">
        <f t="shared" si="20"/>
        <v>322501.05263157893</v>
      </c>
      <c r="S33" s="42">
        <f t="shared" si="20"/>
        <v>268974</v>
      </c>
      <c r="T33" s="42">
        <f t="shared" si="20"/>
        <v>322214.09523809527</v>
      </c>
      <c r="U33" s="42">
        <f t="shared" si="20"/>
        <v>329637.95454545453</v>
      </c>
      <c r="V33" s="42">
        <f t="shared" si="20"/>
        <v>367556.72727272724</v>
      </c>
      <c r="W33" s="42">
        <f t="shared" si="20"/>
        <v>315738.09523809521</v>
      </c>
      <c r="X33" s="42">
        <f t="shared" si="20"/>
        <v>265796.10000000003</v>
      </c>
      <c r="Y33" s="42">
        <f t="shared" si="21"/>
        <v>302128.44444444444</v>
      </c>
      <c r="Z33" s="42">
        <f t="shared" si="21"/>
        <v>287440</v>
      </c>
      <c r="AA33" s="42">
        <f t="shared" si="21"/>
        <v>335320.69565217395</v>
      </c>
      <c r="AB33" s="42">
        <f t="shared" si="21"/>
        <v>295662.60000000003</v>
      </c>
      <c r="AC33" s="42">
        <f t="shared" si="22"/>
        <v>332919</v>
      </c>
      <c r="AD33" s="42">
        <f t="shared" si="22"/>
        <v>279633</v>
      </c>
      <c r="AE33" s="42">
        <f t="shared" si="22"/>
        <v>318497</v>
      </c>
      <c r="AF33" s="42">
        <f t="shared" si="22"/>
        <v>350557.77272727271</v>
      </c>
      <c r="AG33" s="42">
        <f t="shared" si="23"/>
        <v>386015.57142857142</v>
      </c>
      <c r="AH33" s="42">
        <f t="shared" si="24"/>
        <v>334819.09090909088</v>
      </c>
      <c r="AI33" s="42">
        <f t="shared" ref="AI33:AI34" si="26">AI19/AI$21*M$21</f>
        <v>255738.85714285716</v>
      </c>
    </row>
    <row r="34" spans="1:35" s="23" customFormat="1" ht="12.75" x14ac:dyDescent="0.2">
      <c r="A34" s="23" t="s">
        <v>99</v>
      </c>
      <c r="B34" s="35" t="s">
        <v>98</v>
      </c>
      <c r="C34" s="42">
        <f t="shared" ref="C34:M34" si="27">C20</f>
        <v>6152420</v>
      </c>
      <c r="D34" s="42">
        <f t="shared" si="27"/>
        <v>5796723</v>
      </c>
      <c r="E34" s="42">
        <f t="shared" si="27"/>
        <v>6359170</v>
      </c>
      <c r="F34" s="42">
        <f t="shared" si="27"/>
        <v>5579669</v>
      </c>
      <c r="G34" s="42">
        <f t="shared" si="27"/>
        <v>6262382</v>
      </c>
      <c r="H34" s="42">
        <f t="shared" si="27"/>
        <v>5343138</v>
      </c>
      <c r="I34" s="42">
        <f t="shared" si="27"/>
        <v>6436255</v>
      </c>
      <c r="J34" s="42">
        <f t="shared" si="27"/>
        <v>6399245</v>
      </c>
      <c r="K34" s="42">
        <f t="shared" si="27"/>
        <v>7045474</v>
      </c>
      <c r="L34" s="42">
        <f t="shared" si="27"/>
        <v>6045367</v>
      </c>
      <c r="M34" s="42">
        <f t="shared" si="27"/>
        <v>5331002</v>
      </c>
      <c r="N34" s="42">
        <f t="shared" si="20"/>
        <v>6324307.5238095233</v>
      </c>
      <c r="O34" s="42">
        <f t="shared" si="20"/>
        <v>5958282</v>
      </c>
      <c r="P34" s="42">
        <f t="shared" si="20"/>
        <v>5685335.7272727266</v>
      </c>
      <c r="Q34" s="42">
        <f t="shared" si="20"/>
        <v>4806987.3</v>
      </c>
      <c r="R34" s="42">
        <f t="shared" si="20"/>
        <v>5673206.3157894742</v>
      </c>
      <c r="S34" s="42">
        <f t="shared" si="20"/>
        <v>5012530.1428571427</v>
      </c>
      <c r="T34" s="42">
        <f t="shared" si="20"/>
        <v>6354960.8571428573</v>
      </c>
      <c r="U34" s="42">
        <f t="shared" si="20"/>
        <v>6384879.1363636367</v>
      </c>
      <c r="V34" s="42">
        <f t="shared" si="20"/>
        <v>7035851.5909090899</v>
      </c>
      <c r="W34" s="42">
        <f t="shared" si="20"/>
        <v>5521733.333333334</v>
      </c>
      <c r="X34" s="42">
        <f t="shared" si="20"/>
        <v>5036662.8</v>
      </c>
      <c r="Y34" s="42">
        <f t="shared" si="21"/>
        <v>5778562.777777778</v>
      </c>
      <c r="Z34" s="42">
        <f t="shared" si="21"/>
        <v>5551238</v>
      </c>
      <c r="AA34" s="42">
        <f t="shared" si="21"/>
        <v>5886337.4347826093</v>
      </c>
      <c r="AB34" s="42">
        <f t="shared" si="21"/>
        <v>5272788.6000000006</v>
      </c>
      <c r="AC34" s="42">
        <f t="shared" si="22"/>
        <v>6024825</v>
      </c>
      <c r="AD34" s="42">
        <f t="shared" si="22"/>
        <v>5290975.5714285718</v>
      </c>
      <c r="AE34" s="42">
        <f t="shared" si="22"/>
        <v>6269913</v>
      </c>
      <c r="AF34" s="42">
        <f t="shared" si="22"/>
        <v>6247471.3636363633</v>
      </c>
      <c r="AG34" s="42">
        <f t="shared" si="23"/>
        <v>6917145.9523809534</v>
      </c>
      <c r="AH34" s="42">
        <f t="shared" si="24"/>
        <v>5931180.9090909092</v>
      </c>
      <c r="AI34" s="42">
        <f t="shared" si="26"/>
        <v>5038050</v>
      </c>
    </row>
    <row r="35" spans="1:35" s="21" customFormat="1" ht="12.75" x14ac:dyDescent="0.2">
      <c r="A35" s="256" t="s">
        <v>97</v>
      </c>
      <c r="B35" s="65" t="s">
        <v>119</v>
      </c>
      <c r="C35" s="66">
        <f t="shared" ref="C35:W35" si="28">SUM(C31:C34)</f>
        <v>8252145</v>
      </c>
      <c r="D35" s="66">
        <f t="shared" si="28"/>
        <v>7818587</v>
      </c>
      <c r="E35" s="66">
        <f t="shared" si="28"/>
        <v>8551170</v>
      </c>
      <c r="F35" s="66">
        <f t="shared" si="28"/>
        <v>7515653</v>
      </c>
      <c r="G35" s="66">
        <f t="shared" si="28"/>
        <v>8430587</v>
      </c>
      <c r="H35" s="66">
        <f t="shared" si="28"/>
        <v>7148075</v>
      </c>
      <c r="I35" s="66">
        <f t="shared" si="28"/>
        <v>8557482</v>
      </c>
      <c r="J35" s="66">
        <f t="shared" si="28"/>
        <v>8648331</v>
      </c>
      <c r="K35" s="66">
        <f t="shared" si="28"/>
        <v>9528907</v>
      </c>
      <c r="L35" s="66">
        <f t="shared" si="28"/>
        <v>8199082</v>
      </c>
      <c r="M35" s="66">
        <f t="shared" si="28"/>
        <v>7103656</v>
      </c>
      <c r="N35" s="66">
        <f t="shared" si="28"/>
        <v>8556352.0952380951</v>
      </c>
      <c r="O35" s="66">
        <f t="shared" si="28"/>
        <v>8106985</v>
      </c>
      <c r="P35" s="66">
        <f t="shared" si="28"/>
        <v>7851805.5</v>
      </c>
      <c r="Q35" s="66">
        <f t="shared" si="28"/>
        <v>6653053.7999999998</v>
      </c>
      <c r="R35" s="66">
        <f t="shared" si="28"/>
        <v>7772750.5263157897</v>
      </c>
      <c r="S35" s="66">
        <f t="shared" si="28"/>
        <v>6791631.1428571427</v>
      </c>
      <c r="T35" s="66">
        <f t="shared" si="28"/>
        <v>8486570.1904761903</v>
      </c>
      <c r="U35" s="66">
        <f t="shared" si="28"/>
        <v>8635710.6818181816</v>
      </c>
      <c r="V35" s="66">
        <f t="shared" si="28"/>
        <v>9515951</v>
      </c>
      <c r="W35" s="66">
        <f t="shared" si="28"/>
        <v>7685199.0476190485</v>
      </c>
      <c r="X35" s="66">
        <f>SUM(X31:X34)</f>
        <v>6826839.2999999998</v>
      </c>
      <c r="Y35" s="66">
        <f>SUM(Y31:Y34)</f>
        <v>7933063.111111111</v>
      </c>
      <c r="Z35" s="66">
        <f>SUM(Z31:Z34)</f>
        <v>7593877</v>
      </c>
      <c r="AA35" s="66">
        <f>SUM(AA31:AA34)</f>
        <v>8109183.7826086963</v>
      </c>
      <c r="AB35" s="66">
        <f>SUM(AB31:AB34)</f>
        <v>7218413.1000000006</v>
      </c>
      <c r="AC35" s="66">
        <f t="shared" ref="AC35:AF35" si="29">SUM(AC31:AC34)</f>
        <v>8207213</v>
      </c>
      <c r="AD35" s="66">
        <f t="shared" si="29"/>
        <v>7133425.0476190485</v>
      </c>
      <c r="AE35" s="66">
        <f t="shared" si="29"/>
        <v>8335353</v>
      </c>
      <c r="AF35" s="66">
        <f t="shared" si="29"/>
        <v>8549247</v>
      </c>
      <c r="AG35" s="66">
        <f t="shared" ref="AG35" si="30">SUM(AG31:AG34)</f>
        <v>9449996.8571428582</v>
      </c>
      <c r="AH35" s="66">
        <f>SUM(AH31:AH34)</f>
        <v>8126005.4545454551</v>
      </c>
      <c r="AI35" s="66">
        <f>SUM(AI31:AI34)</f>
        <v>6745148.5714285709</v>
      </c>
    </row>
    <row r="36" spans="1:35" s="67" customFormat="1" ht="12.75" x14ac:dyDescent="0.2">
      <c r="C36" s="68"/>
      <c r="D36" s="68"/>
      <c r="E36" s="68"/>
      <c r="F36" s="68"/>
      <c r="G36" s="68"/>
      <c r="H36" s="68"/>
      <c r="I36" s="68"/>
      <c r="J36" s="68"/>
      <c r="K36" s="68"/>
      <c r="L36" s="68"/>
      <c r="M36" s="189"/>
      <c r="N36" s="68"/>
      <c r="O36" s="68"/>
      <c r="P36" s="79"/>
      <c r="Q36" s="79"/>
      <c r="R36" s="79"/>
      <c r="S36" s="79"/>
      <c r="T36" s="79"/>
      <c r="U36" s="79"/>
      <c r="V36" s="79"/>
      <c r="W36" s="79"/>
      <c r="X36" s="79"/>
      <c r="Y36" s="196"/>
      <c r="Z36" s="196"/>
      <c r="AA36" s="196"/>
      <c r="AB36" s="196"/>
    </row>
    <row r="37" spans="1:35" s="23" customFormat="1" ht="12.75" x14ac:dyDescent="0.2">
      <c r="A37" s="256" t="s">
        <v>120</v>
      </c>
      <c r="B37" s="256"/>
      <c r="C37" s="38"/>
      <c r="D37" s="38"/>
      <c r="E37" s="38"/>
      <c r="F37" s="38"/>
      <c r="G37" s="38"/>
      <c r="H37" s="38"/>
      <c r="I37" s="38"/>
      <c r="J37" s="38"/>
      <c r="K37" s="36"/>
      <c r="L37" s="38"/>
      <c r="M37" s="189"/>
      <c r="N37" s="66"/>
      <c r="O37" s="66"/>
      <c r="P37" s="66"/>
      <c r="Q37" s="66"/>
      <c r="R37" s="66"/>
      <c r="S37" s="66"/>
      <c r="T37" s="66"/>
      <c r="U37" s="66"/>
      <c r="V37" s="66"/>
      <c r="W37" s="66"/>
      <c r="X37" s="66"/>
      <c r="Y37" s="66"/>
      <c r="Z37" s="66"/>
      <c r="AA37" s="66"/>
      <c r="AB37" s="66"/>
    </row>
    <row r="38" spans="1:35" s="21" customFormat="1" ht="12.75" x14ac:dyDescent="0.2">
      <c r="A38" s="256"/>
      <c r="B38" s="256"/>
      <c r="C38" s="36" t="str">
        <f t="shared" ref="C38:S38" si="31">C4</f>
        <v>2019-01</v>
      </c>
      <c r="D38" s="36" t="str">
        <f t="shared" si="31"/>
        <v>2019-02</v>
      </c>
      <c r="E38" s="36" t="str">
        <f t="shared" si="31"/>
        <v>2019-03</v>
      </c>
      <c r="F38" s="36" t="str">
        <f t="shared" si="31"/>
        <v>2019-04</v>
      </c>
      <c r="G38" s="36" t="str">
        <f t="shared" si="31"/>
        <v>2019-05</v>
      </c>
      <c r="H38" s="36" t="str">
        <f t="shared" si="31"/>
        <v>2019-06</v>
      </c>
      <c r="I38" s="36" t="str">
        <f t="shared" si="31"/>
        <v>2019-08</v>
      </c>
      <c r="J38" s="36" t="str">
        <f t="shared" si="31"/>
        <v>2019-09</v>
      </c>
      <c r="K38" s="36" t="str">
        <f t="shared" si="31"/>
        <v>2019-10</v>
      </c>
      <c r="L38" s="36" t="str">
        <f t="shared" si="31"/>
        <v>2019-11</v>
      </c>
      <c r="M38" s="36" t="str">
        <f t="shared" si="31"/>
        <v>2019-12</v>
      </c>
      <c r="N38" s="36" t="str">
        <f t="shared" si="31"/>
        <v>2020-01</v>
      </c>
      <c r="O38" s="36" t="str">
        <f t="shared" si="31"/>
        <v>2020-02</v>
      </c>
      <c r="P38" s="36" t="str">
        <f t="shared" si="31"/>
        <v>2020-03</v>
      </c>
      <c r="Q38" s="36" t="str">
        <f t="shared" si="31"/>
        <v>2020-04</v>
      </c>
      <c r="R38" s="36" t="str">
        <f t="shared" si="31"/>
        <v>2020-05</v>
      </c>
      <c r="S38" s="36" t="str">
        <f t="shared" si="31"/>
        <v>2020-06</v>
      </c>
      <c r="T38" s="36" t="str">
        <f t="shared" ref="T38:Y38" si="32">T30</f>
        <v>2020-08</v>
      </c>
      <c r="U38" s="36" t="str">
        <f t="shared" si="32"/>
        <v>2020-09</v>
      </c>
      <c r="V38" s="36" t="str">
        <f t="shared" si="32"/>
        <v>2020-10</v>
      </c>
      <c r="W38" s="36" t="str">
        <f t="shared" si="32"/>
        <v>2020-11</v>
      </c>
      <c r="X38" s="36" t="str">
        <f t="shared" si="32"/>
        <v>2020-12</v>
      </c>
      <c r="Y38" s="36" t="str">
        <f t="shared" si="32"/>
        <v>2021-01</v>
      </c>
      <c r="Z38" s="36" t="str">
        <f>Z30</f>
        <v>2021-02</v>
      </c>
      <c r="AA38" s="36" t="str">
        <f>AA30</f>
        <v>2021-03</v>
      </c>
      <c r="AB38" s="36" t="str">
        <f>AB30</f>
        <v>2021-04</v>
      </c>
      <c r="AC38" s="36" t="str">
        <f t="shared" ref="AC38:AF38" si="33">AC30</f>
        <v>2021-05</v>
      </c>
      <c r="AD38" s="36" t="str">
        <f t="shared" si="33"/>
        <v>2021-06</v>
      </c>
      <c r="AE38" s="36" t="str">
        <f t="shared" si="33"/>
        <v>2021-08</v>
      </c>
      <c r="AF38" s="36" t="str">
        <f t="shared" si="33"/>
        <v>2021-09</v>
      </c>
      <c r="AG38" s="36" t="str">
        <f t="shared" ref="AG38:AI38" si="34">AG30</f>
        <v>2021-10</v>
      </c>
      <c r="AH38" s="36" t="str">
        <f t="shared" si="34"/>
        <v>2021-11</v>
      </c>
      <c r="AI38" s="36" t="str">
        <f t="shared" si="34"/>
        <v>2021-12</v>
      </c>
    </row>
    <row r="39" spans="1:35" s="23" customFormat="1" ht="12.75" x14ac:dyDescent="0.2">
      <c r="A39" s="23" t="s">
        <v>106</v>
      </c>
      <c r="B39" s="35" t="s">
        <v>105</v>
      </c>
      <c r="C39" s="42">
        <f t="shared" ref="C39:M39" si="35">C7</f>
        <v>321394</v>
      </c>
      <c r="D39" s="42">
        <f t="shared" si="35"/>
        <v>292792</v>
      </c>
      <c r="E39" s="42">
        <f t="shared" si="35"/>
        <v>308353</v>
      </c>
      <c r="F39" s="42">
        <f t="shared" si="35"/>
        <v>264179</v>
      </c>
      <c r="G39" s="42">
        <f t="shared" si="35"/>
        <v>302270</v>
      </c>
      <c r="H39" s="42">
        <f t="shared" si="35"/>
        <v>234649</v>
      </c>
      <c r="I39" s="42">
        <f t="shared" si="35"/>
        <v>261623</v>
      </c>
      <c r="J39" s="42">
        <f t="shared" si="35"/>
        <v>302384</v>
      </c>
      <c r="K39" s="42">
        <f t="shared" si="35"/>
        <v>342579</v>
      </c>
      <c r="L39" s="42">
        <f t="shared" si="35"/>
        <v>300401</v>
      </c>
      <c r="M39" s="42">
        <f t="shared" si="35"/>
        <v>268095</v>
      </c>
      <c r="N39" s="42">
        <f t="shared" ref="N39:X39" si="36">N7/N$12*C$12</f>
        <v>325760.28571428568</v>
      </c>
      <c r="O39" s="42">
        <f t="shared" si="36"/>
        <v>302424</v>
      </c>
      <c r="P39" s="42">
        <f t="shared" si="36"/>
        <v>303293.45454545453</v>
      </c>
      <c r="Q39" s="42">
        <f t="shared" si="36"/>
        <v>253936</v>
      </c>
      <c r="R39" s="42">
        <f t="shared" si="36"/>
        <v>283615.55555555556</v>
      </c>
      <c r="S39" s="42">
        <f t="shared" si="36"/>
        <v>215568.5</v>
      </c>
      <c r="T39" s="42">
        <f t="shared" si="36"/>
        <v>278124</v>
      </c>
      <c r="U39" s="42">
        <f t="shared" si="36"/>
        <v>306718.36363636365</v>
      </c>
      <c r="V39" s="42">
        <f t="shared" si="36"/>
        <v>340562.09523809521</v>
      </c>
      <c r="W39" s="42">
        <f t="shared" si="36"/>
        <v>292308.57142857142</v>
      </c>
      <c r="X39" s="42">
        <f t="shared" si="36"/>
        <v>262899</v>
      </c>
      <c r="Y39" s="42">
        <f>Y7/Y$12*C$12</f>
        <v>319092.88888888888</v>
      </c>
      <c r="Z39" s="42">
        <f>Z7/Z$12*D$12</f>
        <v>287821</v>
      </c>
      <c r="AA39" s="42">
        <f>AA7/AA$12*E$12</f>
        <v>305496.13043478259</v>
      </c>
      <c r="AB39" s="42">
        <f>AB7/AB$12*F$12</f>
        <v>255652</v>
      </c>
      <c r="AC39" s="42">
        <f t="shared" ref="AC39:AF39" si="37">AC7/AC$12*G$12</f>
        <v>288055.78947368421</v>
      </c>
      <c r="AD39" s="42">
        <f t="shared" si="37"/>
        <v>219482.14285714287</v>
      </c>
      <c r="AE39" s="42">
        <f t="shared" si="37"/>
        <v>268793</v>
      </c>
      <c r="AF39" s="42">
        <f t="shared" si="37"/>
        <v>303471.95454545453</v>
      </c>
      <c r="AG39" s="42">
        <f t="shared" ref="AG39" si="38">AG7/AG$12*K$12</f>
        <v>333803.38095238095</v>
      </c>
      <c r="AH39" s="42">
        <f t="shared" ref="AH39" si="39">AH7/AH$12*L$12</f>
        <v>290000</v>
      </c>
      <c r="AI39" s="42">
        <f>AI7/AI$12*M$12</f>
        <v>252361.71428571429</v>
      </c>
    </row>
    <row r="40" spans="1:35" s="23" customFormat="1" ht="12.75" x14ac:dyDescent="0.2">
      <c r="A40" s="23" t="s">
        <v>104</v>
      </c>
      <c r="B40" s="35" t="s">
        <v>103</v>
      </c>
      <c r="C40" s="42">
        <f t="shared" ref="C40:M40" si="40">C9</f>
        <v>2006197</v>
      </c>
      <c r="D40" s="42">
        <f t="shared" si="40"/>
        <v>1941072</v>
      </c>
      <c r="E40" s="42">
        <f t="shared" si="40"/>
        <v>2091713</v>
      </c>
      <c r="F40" s="42">
        <f t="shared" si="40"/>
        <v>1833325</v>
      </c>
      <c r="G40" s="42">
        <f t="shared" si="40"/>
        <v>2027679</v>
      </c>
      <c r="H40" s="42">
        <f t="shared" si="40"/>
        <v>1687498</v>
      </c>
      <c r="I40" s="42">
        <f t="shared" si="40"/>
        <v>1937043</v>
      </c>
      <c r="J40" s="42">
        <f t="shared" si="40"/>
        <v>2130993</v>
      </c>
      <c r="K40" s="42">
        <f t="shared" si="40"/>
        <v>2400907</v>
      </c>
      <c r="L40" s="42">
        <f t="shared" si="40"/>
        <v>2115990</v>
      </c>
      <c r="M40" s="42">
        <f t="shared" si="40"/>
        <v>1730114</v>
      </c>
      <c r="N40" s="42">
        <f t="shared" ref="N40:X42" si="41">N9/N$12*C$12</f>
        <v>2120894.2857142854</v>
      </c>
      <c r="O40" s="42">
        <f t="shared" si="41"/>
        <v>2068188</v>
      </c>
      <c r="P40" s="42">
        <f t="shared" si="41"/>
        <v>2112243.9545454546</v>
      </c>
      <c r="Q40" s="42">
        <f t="shared" si="41"/>
        <v>1862492</v>
      </c>
      <c r="R40" s="42">
        <f t="shared" si="41"/>
        <v>2025853.3333333335</v>
      </c>
      <c r="S40" s="42">
        <f t="shared" si="41"/>
        <v>1737510.5</v>
      </c>
      <c r="T40" s="42">
        <f t="shared" si="41"/>
        <v>2032545.4285714284</v>
      </c>
      <c r="U40" s="42">
        <f t="shared" si="41"/>
        <v>2151979.7727272729</v>
      </c>
      <c r="V40" s="42">
        <f t="shared" si="41"/>
        <v>2395565</v>
      </c>
      <c r="W40" s="42">
        <f t="shared" si="41"/>
        <v>2102302.8571428573</v>
      </c>
      <c r="X40" s="42">
        <f t="shared" si="41"/>
        <v>1723288.5</v>
      </c>
      <c r="Y40" s="42">
        <f t="shared" ref="Y40:AB42" si="42">Y9/Y$12*C$12</f>
        <v>2144005.111111111</v>
      </c>
      <c r="Z40" s="42">
        <f t="shared" si="42"/>
        <v>1979840</v>
      </c>
      <c r="AA40" s="42">
        <f t="shared" si="42"/>
        <v>2161116.3913043477</v>
      </c>
      <c r="AB40" s="42">
        <f t="shared" si="42"/>
        <v>1889421</v>
      </c>
      <c r="AC40" s="42">
        <f t="shared" ref="AC40:AC42" si="43">AC9/AC$12*G$12</f>
        <v>2098496.8421052634</v>
      </c>
      <c r="AD40" s="42">
        <f t="shared" ref="AD40:AD42" si="44">AD9/AD$12*H$12</f>
        <v>1788488.2380952381</v>
      </c>
      <c r="AE40" s="42">
        <f t="shared" ref="AE40:AE42" si="45">AE9/AE$12*I$12</f>
        <v>1924382</v>
      </c>
      <c r="AF40" s="42">
        <f t="shared" ref="AF40:AF42" si="46">AF9/AF$12*J$12</f>
        <v>2211163.5</v>
      </c>
      <c r="AG40" s="42">
        <f t="shared" ref="AG40:AG42" si="47">AG9/AG$12*K$12</f>
        <v>2449193.3333333335</v>
      </c>
      <c r="AH40" s="42">
        <f t="shared" ref="AH40:AH42" si="48">AH9/AH$12*L$12</f>
        <v>2145700</v>
      </c>
      <c r="AI40" s="42">
        <f t="shared" ref="AI40:AI42" si="49">AI9/AI$12*M$12</f>
        <v>1672446.8571428573</v>
      </c>
    </row>
    <row r="41" spans="1:35" s="23" customFormat="1" ht="12.75" x14ac:dyDescent="0.2">
      <c r="A41" s="23" t="s">
        <v>102</v>
      </c>
      <c r="B41" s="35" t="s">
        <v>101</v>
      </c>
      <c r="C41" s="42">
        <f t="shared" ref="C41:M41" si="50">C10</f>
        <v>699065</v>
      </c>
      <c r="D41" s="42">
        <f t="shared" si="50"/>
        <v>665054</v>
      </c>
      <c r="E41" s="42">
        <f t="shared" si="50"/>
        <v>716315</v>
      </c>
      <c r="F41" s="42">
        <f t="shared" si="50"/>
        <v>630111</v>
      </c>
      <c r="G41" s="42">
        <f t="shared" si="50"/>
        <v>705235</v>
      </c>
      <c r="H41" s="42">
        <f t="shared" si="50"/>
        <v>583092</v>
      </c>
      <c r="I41" s="42">
        <f t="shared" si="50"/>
        <v>651352</v>
      </c>
      <c r="J41" s="42">
        <f t="shared" si="50"/>
        <v>703725</v>
      </c>
      <c r="K41" s="42">
        <f t="shared" si="50"/>
        <v>815925</v>
      </c>
      <c r="L41" s="42">
        <f t="shared" si="50"/>
        <v>701533</v>
      </c>
      <c r="M41" s="42">
        <f t="shared" si="50"/>
        <v>592000</v>
      </c>
      <c r="N41" s="42">
        <f t="shared" si="41"/>
        <v>736965.42857142864</v>
      </c>
      <c r="O41" s="42">
        <f>O10/O$12*D$12</f>
        <v>705921</v>
      </c>
      <c r="P41" s="42">
        <f t="shared" si="41"/>
        <v>736986.40909090918</v>
      </c>
      <c r="Q41" s="42">
        <f t="shared" si="41"/>
        <v>628561</v>
      </c>
      <c r="R41" s="42">
        <f t="shared" si="41"/>
        <v>695272.22222222225</v>
      </c>
      <c r="S41" s="42">
        <f t="shared" si="41"/>
        <v>592385.39999999991</v>
      </c>
      <c r="T41" s="42">
        <f t="shared" si="41"/>
        <v>698467.52380952379</v>
      </c>
      <c r="U41" s="42">
        <f t="shared" si="41"/>
        <v>723913.90909090918</v>
      </c>
      <c r="V41" s="42">
        <f t="shared" si="41"/>
        <v>815827.5238095239</v>
      </c>
      <c r="W41" s="42">
        <f t="shared" si="41"/>
        <v>714151.42857142852</v>
      </c>
      <c r="X41" s="42">
        <f t="shared" si="41"/>
        <v>597307.5</v>
      </c>
      <c r="Y41" s="42">
        <f t="shared" si="42"/>
        <v>690776.77777777775</v>
      </c>
      <c r="Z41" s="42">
        <f t="shared" si="42"/>
        <v>633692</v>
      </c>
      <c r="AA41" s="42">
        <f t="shared" si="42"/>
        <v>733507.17391304357</v>
      </c>
      <c r="AB41" s="42">
        <f t="shared" si="42"/>
        <v>621604</v>
      </c>
      <c r="AC41" s="42">
        <f t="shared" si="43"/>
        <v>698832.6315789473</v>
      </c>
      <c r="AD41" s="42">
        <f t="shared" si="44"/>
        <v>577215.57142857148</v>
      </c>
      <c r="AE41" s="42">
        <f t="shared" si="45"/>
        <v>624613</v>
      </c>
      <c r="AF41" s="42">
        <f t="shared" si="46"/>
        <v>707082.40909090918</v>
      </c>
      <c r="AG41" s="42">
        <f t="shared" si="47"/>
        <v>795308.23809523811</v>
      </c>
      <c r="AH41" s="42">
        <f t="shared" si="48"/>
        <v>698304.76190476189</v>
      </c>
      <c r="AI41" s="42">
        <f t="shared" si="49"/>
        <v>538374.85714285716</v>
      </c>
    </row>
    <row r="42" spans="1:35" s="23" customFormat="1" ht="12.75" x14ac:dyDescent="0.2">
      <c r="A42" s="23" t="s">
        <v>99</v>
      </c>
      <c r="B42" s="35" t="s">
        <v>98</v>
      </c>
      <c r="C42" s="42">
        <f t="shared" ref="C42:M42" si="51">C11</f>
        <v>9867186</v>
      </c>
      <c r="D42" s="42">
        <f t="shared" si="51"/>
        <v>9242442</v>
      </c>
      <c r="E42" s="42">
        <f t="shared" si="51"/>
        <v>10007830</v>
      </c>
      <c r="F42" s="42">
        <f t="shared" si="51"/>
        <v>8788623</v>
      </c>
      <c r="G42" s="42">
        <f t="shared" si="51"/>
        <v>9759221</v>
      </c>
      <c r="H42" s="42">
        <f t="shared" si="51"/>
        <v>8041056</v>
      </c>
      <c r="I42" s="42">
        <f t="shared" si="51"/>
        <v>9477178</v>
      </c>
      <c r="J42" s="42">
        <f t="shared" si="51"/>
        <v>9775021</v>
      </c>
      <c r="K42" s="42">
        <f t="shared" si="51"/>
        <v>11120193</v>
      </c>
      <c r="L42" s="42">
        <f t="shared" si="51"/>
        <v>9676702</v>
      </c>
      <c r="M42" s="42">
        <f t="shared" si="51"/>
        <v>8489084</v>
      </c>
      <c r="N42" s="42">
        <f t="shared" si="41"/>
        <v>10028348</v>
      </c>
      <c r="O42" s="42">
        <f t="shared" si="41"/>
        <v>9475370</v>
      </c>
      <c r="P42" s="42">
        <f t="shared" si="41"/>
        <v>8989285.7727272734</v>
      </c>
      <c r="Q42" s="42">
        <f t="shared" si="41"/>
        <v>7550483</v>
      </c>
      <c r="R42" s="42">
        <f t="shared" si="41"/>
        <v>8674790</v>
      </c>
      <c r="S42" s="42">
        <f t="shared" si="41"/>
        <v>7681389.6500000004</v>
      </c>
      <c r="T42" s="42">
        <f t="shared" si="41"/>
        <v>9629301.5238095224</v>
      </c>
      <c r="U42" s="42">
        <f t="shared" si="41"/>
        <v>9724570.2272727266</v>
      </c>
      <c r="V42" s="42">
        <f t="shared" si="41"/>
        <v>10894069.380952381</v>
      </c>
      <c r="W42" s="42">
        <f t="shared" si="41"/>
        <v>8564184.7619047612</v>
      </c>
      <c r="X42" s="42">
        <f t="shared" si="41"/>
        <v>7660172.7000000002</v>
      </c>
      <c r="Y42" s="42">
        <f t="shared" si="42"/>
        <v>8810281.3333333321</v>
      </c>
      <c r="Z42" s="42">
        <f t="shared" si="42"/>
        <v>8161042</v>
      </c>
      <c r="AA42" s="42">
        <f t="shared" si="42"/>
        <v>8960820.521739129</v>
      </c>
      <c r="AB42" s="42">
        <f t="shared" si="42"/>
        <v>7928713</v>
      </c>
      <c r="AC42" s="42">
        <f t="shared" si="43"/>
        <v>8991757.8947368413</v>
      </c>
      <c r="AD42" s="42">
        <f t="shared" si="44"/>
        <v>7929131.9047619049</v>
      </c>
      <c r="AE42" s="42">
        <f t="shared" si="45"/>
        <v>9603759</v>
      </c>
      <c r="AF42" s="42">
        <f t="shared" si="46"/>
        <v>9729287.5909090918</v>
      </c>
      <c r="AG42" s="42">
        <f t="shared" si="47"/>
        <v>10919242.333333334</v>
      </c>
      <c r="AH42" s="42">
        <f t="shared" si="48"/>
        <v>9432850.4761904757</v>
      </c>
      <c r="AI42" s="42">
        <f t="shared" si="49"/>
        <v>7801512.8571428573</v>
      </c>
    </row>
    <row r="43" spans="1:35" s="21" customFormat="1" ht="12.75" x14ac:dyDescent="0.2">
      <c r="A43" s="256" t="s">
        <v>97</v>
      </c>
      <c r="B43" s="65" t="s">
        <v>119</v>
      </c>
      <c r="C43" s="66">
        <f t="shared" ref="C43:W43" si="52">SUM(C39:C42)</f>
        <v>12893842</v>
      </c>
      <c r="D43" s="66">
        <f t="shared" si="52"/>
        <v>12141360</v>
      </c>
      <c r="E43" s="66">
        <f t="shared" si="52"/>
        <v>13124211</v>
      </c>
      <c r="F43" s="66">
        <f t="shared" si="52"/>
        <v>11516238</v>
      </c>
      <c r="G43" s="66">
        <f t="shared" si="52"/>
        <v>12794405</v>
      </c>
      <c r="H43" s="66">
        <f t="shared" si="52"/>
        <v>10546295</v>
      </c>
      <c r="I43" s="66">
        <f t="shared" si="52"/>
        <v>12327196</v>
      </c>
      <c r="J43" s="66">
        <f t="shared" si="52"/>
        <v>12912123</v>
      </c>
      <c r="K43" s="66">
        <f t="shared" si="52"/>
        <v>14679604</v>
      </c>
      <c r="L43" s="66">
        <f t="shared" si="52"/>
        <v>12794626</v>
      </c>
      <c r="M43" s="66">
        <f t="shared" si="52"/>
        <v>11079293</v>
      </c>
      <c r="N43" s="66">
        <f t="shared" si="52"/>
        <v>13211968</v>
      </c>
      <c r="O43" s="66">
        <f t="shared" si="52"/>
        <v>12551903</v>
      </c>
      <c r="P43" s="66">
        <f t="shared" si="52"/>
        <v>12141809.590909092</v>
      </c>
      <c r="Q43" s="66">
        <f t="shared" si="52"/>
        <v>10295472</v>
      </c>
      <c r="R43" s="66">
        <f t="shared" si="52"/>
        <v>11679531.111111112</v>
      </c>
      <c r="S43" s="66">
        <f t="shared" si="52"/>
        <v>10226854.050000001</v>
      </c>
      <c r="T43" s="66">
        <f t="shared" si="52"/>
        <v>12638438.476190474</v>
      </c>
      <c r="U43" s="66">
        <f t="shared" si="52"/>
        <v>12907182.272727273</v>
      </c>
      <c r="V43" s="66">
        <f t="shared" si="52"/>
        <v>14446024</v>
      </c>
      <c r="W43" s="66">
        <f t="shared" si="52"/>
        <v>11672947.619047619</v>
      </c>
      <c r="X43" s="66">
        <f>SUM(X39:X42)</f>
        <v>10243667.699999999</v>
      </c>
      <c r="Y43" s="66">
        <f>SUM(Y39:Y42)</f>
        <v>11964156.11111111</v>
      </c>
      <c r="Z43" s="66">
        <f>SUM(Z39:Z42)</f>
        <v>11062395</v>
      </c>
      <c r="AA43" s="66">
        <f>SUM(AA39:AA42)</f>
        <v>12160940.217391303</v>
      </c>
      <c r="AB43" s="66">
        <f>SUM(AB39:AB42)</f>
        <v>10695390</v>
      </c>
      <c r="AC43" s="66">
        <f t="shared" ref="AC43:AF43" si="53">SUM(AC39:AC42)</f>
        <v>12077143.157894736</v>
      </c>
      <c r="AD43" s="66">
        <f t="shared" si="53"/>
        <v>10514317.857142858</v>
      </c>
      <c r="AE43" s="66">
        <f t="shared" si="53"/>
        <v>12421547</v>
      </c>
      <c r="AF43" s="66">
        <f t="shared" si="53"/>
        <v>12951005.454545455</v>
      </c>
      <c r="AG43" s="66">
        <f t="shared" ref="AG43:AI43" si="54">SUM(AG39:AG42)</f>
        <v>14497547.285714287</v>
      </c>
      <c r="AH43" s="66">
        <f t="shared" si="54"/>
        <v>12566855.238095239</v>
      </c>
      <c r="AI43" s="66">
        <f t="shared" si="54"/>
        <v>10264696.285714285</v>
      </c>
    </row>
    <row r="44" spans="1:35" s="67" customFormat="1" x14ac:dyDescent="0.25">
      <c r="C44" s="68"/>
      <c r="D44" s="68"/>
      <c r="E44" s="68"/>
      <c r="F44" s="68"/>
      <c r="G44" s="68"/>
      <c r="H44" s="68"/>
      <c r="I44" s="68"/>
      <c r="J44" s="68"/>
      <c r="K44" s="68"/>
      <c r="L44" s="189"/>
      <c r="M44" s="189"/>
      <c r="N44" s="68"/>
      <c r="O44" s="68"/>
      <c r="P44" s="79"/>
      <c r="Q44" s="79"/>
      <c r="R44" s="79"/>
      <c r="S44" s="79"/>
      <c r="T44" s="79"/>
      <c r="U44" s="79"/>
      <c r="V44" s="79"/>
      <c r="W44" s="79"/>
      <c r="AA44" s="240"/>
    </row>
    <row r="45" spans="1:35" s="334" customFormat="1" x14ac:dyDescent="0.25">
      <c r="B45" s="70" t="s">
        <v>144</v>
      </c>
      <c r="C45" s="69"/>
      <c r="D45" s="71" t="s">
        <v>203</v>
      </c>
      <c r="E45" s="71" t="s">
        <v>203</v>
      </c>
      <c r="F45" s="71" t="s">
        <v>203</v>
      </c>
      <c r="G45" s="71" t="s">
        <v>203</v>
      </c>
      <c r="H45" s="71" t="s">
        <v>203</v>
      </c>
      <c r="I45" s="71" t="s">
        <v>203</v>
      </c>
      <c r="J45" s="71" t="s">
        <v>203</v>
      </c>
      <c r="K45" s="71" t="s">
        <v>203</v>
      </c>
      <c r="L45" s="71" t="s">
        <v>203</v>
      </c>
      <c r="M45" s="71" t="s">
        <v>203</v>
      </c>
      <c r="N45" s="71" t="s">
        <v>203</v>
      </c>
      <c r="O45" s="71" t="s">
        <v>204</v>
      </c>
      <c r="P45" s="71" t="s">
        <v>204</v>
      </c>
      <c r="Q45" s="264" t="s">
        <v>262</v>
      </c>
      <c r="R45" s="264" t="s">
        <v>262</v>
      </c>
      <c r="S45" s="264" t="s">
        <v>262</v>
      </c>
      <c r="T45" s="264" t="s">
        <v>262</v>
      </c>
      <c r="U45" s="264" t="s">
        <v>262</v>
      </c>
      <c r="V45" s="264" t="s">
        <v>262</v>
      </c>
      <c r="W45" s="264" t="s">
        <v>262</v>
      </c>
      <c r="X45" s="264" t="s">
        <v>262</v>
      </c>
      <c r="Y45" s="264" t="s">
        <v>262</v>
      </c>
      <c r="Z45" s="335"/>
    </row>
    <row r="46" spans="1:35" s="21" customFormat="1" ht="12.75" x14ac:dyDescent="0.2">
      <c r="A46" s="48"/>
      <c r="B46" s="48"/>
      <c r="C46" s="48"/>
      <c r="D46" s="71" t="s">
        <v>319</v>
      </c>
      <c r="E46" s="71" t="s">
        <v>319</v>
      </c>
      <c r="F46" s="71" t="s">
        <v>319</v>
      </c>
      <c r="G46" s="71" t="s">
        <v>319</v>
      </c>
      <c r="H46" s="71" t="s">
        <v>319</v>
      </c>
      <c r="I46" s="71" t="s">
        <v>319</v>
      </c>
      <c r="J46" s="71" t="s">
        <v>319</v>
      </c>
      <c r="K46" s="71" t="s">
        <v>319</v>
      </c>
      <c r="L46" s="71" t="s">
        <v>319</v>
      </c>
      <c r="M46" s="71" t="s">
        <v>319</v>
      </c>
      <c r="N46" s="71" t="s">
        <v>319</v>
      </c>
      <c r="O46" s="71" t="s">
        <v>320</v>
      </c>
      <c r="P46" s="71" t="s">
        <v>320</v>
      </c>
      <c r="Q46" s="264" t="s">
        <v>320</v>
      </c>
      <c r="R46" s="264" t="s">
        <v>320</v>
      </c>
      <c r="S46" s="264" t="s">
        <v>320</v>
      </c>
      <c r="T46" s="264" t="s">
        <v>320</v>
      </c>
      <c r="U46" s="264" t="s">
        <v>320</v>
      </c>
      <c r="V46" s="264" t="s">
        <v>320</v>
      </c>
      <c r="W46" s="264" t="s">
        <v>320</v>
      </c>
      <c r="X46" s="264" t="s">
        <v>320</v>
      </c>
      <c r="Y46" s="264" t="s">
        <v>320</v>
      </c>
    </row>
    <row r="47" spans="1:35" s="21" customFormat="1" ht="12.75" x14ac:dyDescent="0.2">
      <c r="A47" s="48"/>
      <c r="B47" s="48"/>
      <c r="C47" s="48"/>
      <c r="D47" s="71" t="s">
        <v>288</v>
      </c>
      <c r="E47" s="71" t="s">
        <v>286</v>
      </c>
      <c r="F47" s="71" t="s">
        <v>287</v>
      </c>
      <c r="G47" s="71" t="s">
        <v>290</v>
      </c>
      <c r="H47" s="71" t="s">
        <v>15</v>
      </c>
      <c r="I47" s="71" t="s">
        <v>67</v>
      </c>
      <c r="J47" s="71" t="s">
        <v>293</v>
      </c>
      <c r="K47" s="80" t="s">
        <v>294</v>
      </c>
      <c r="L47" s="71" t="s">
        <v>295</v>
      </c>
      <c r="M47" s="71" t="s">
        <v>299</v>
      </c>
      <c r="N47" s="71" t="s">
        <v>296</v>
      </c>
      <c r="O47" s="71" t="s">
        <v>288</v>
      </c>
      <c r="P47" s="71" t="s">
        <v>286</v>
      </c>
      <c r="Q47" s="264" t="s">
        <v>287</v>
      </c>
      <c r="R47" s="264" t="s">
        <v>290</v>
      </c>
      <c r="S47" s="264" t="s">
        <v>15</v>
      </c>
      <c r="T47" s="264" t="s">
        <v>67</v>
      </c>
      <c r="U47" s="264" t="s">
        <v>293</v>
      </c>
      <c r="V47" s="300" t="s">
        <v>294</v>
      </c>
      <c r="W47" s="264" t="s">
        <v>295</v>
      </c>
      <c r="X47" s="264" t="s">
        <v>299</v>
      </c>
      <c r="Y47" s="264" t="s">
        <v>296</v>
      </c>
    </row>
    <row r="48" spans="1:35" s="21" customFormat="1" ht="12.75" x14ac:dyDescent="0.2">
      <c r="A48" s="48"/>
      <c r="B48" s="48"/>
      <c r="C48" s="48"/>
      <c r="D48" s="71" t="s">
        <v>288</v>
      </c>
      <c r="E48" s="71" t="s">
        <v>286</v>
      </c>
      <c r="F48" s="71" t="s">
        <v>287</v>
      </c>
      <c r="G48" s="71" t="s">
        <v>290</v>
      </c>
      <c r="H48" s="71" t="s">
        <v>21</v>
      </c>
      <c r="I48" s="71" t="s">
        <v>67</v>
      </c>
      <c r="J48" s="71" t="s">
        <v>293</v>
      </c>
      <c r="K48" s="80" t="s">
        <v>294</v>
      </c>
      <c r="L48" s="71" t="s">
        <v>300</v>
      </c>
      <c r="M48" s="71" t="s">
        <v>299</v>
      </c>
      <c r="N48" s="71" t="s">
        <v>296</v>
      </c>
      <c r="O48" s="71" t="s">
        <v>288</v>
      </c>
      <c r="P48" s="71" t="s">
        <v>286</v>
      </c>
      <c r="Q48" s="264" t="s">
        <v>287</v>
      </c>
      <c r="R48" s="264" t="s">
        <v>290</v>
      </c>
      <c r="S48" s="264" t="s">
        <v>21</v>
      </c>
      <c r="T48" s="264" t="s">
        <v>67</v>
      </c>
      <c r="U48" s="264" t="s">
        <v>293</v>
      </c>
      <c r="V48" s="300" t="s">
        <v>294</v>
      </c>
      <c r="W48" s="264" t="s">
        <v>300</v>
      </c>
      <c r="X48" s="264" t="s">
        <v>299</v>
      </c>
      <c r="Y48" s="264" t="s">
        <v>296</v>
      </c>
    </row>
    <row r="49" spans="1:27" s="23" customFormat="1" ht="12.75" x14ac:dyDescent="0.2">
      <c r="A49" s="49" t="s">
        <v>107</v>
      </c>
      <c r="B49" s="72" t="s">
        <v>106</v>
      </c>
      <c r="C49" s="72" t="s">
        <v>105</v>
      </c>
      <c r="D49" s="73">
        <f t="shared" ref="D49:P53" si="55">100*((N31/C31)-1)</f>
        <v>2.3821728379339158</v>
      </c>
      <c r="E49" s="73">
        <f t="shared" si="55"/>
        <v>0.14327417303938716</v>
      </c>
      <c r="F49" s="73">
        <f t="shared" si="55"/>
        <v>-17.572715979175889</v>
      </c>
      <c r="G49" s="73">
        <f t="shared" si="55"/>
        <v>-31.934657635608175</v>
      </c>
      <c r="H49" s="73">
        <f t="shared" si="55"/>
        <v>-22.960435532403622</v>
      </c>
      <c r="I49" s="73">
        <f t="shared" si="55"/>
        <v>-17.729871190163315</v>
      </c>
      <c r="J49" s="73">
        <f t="shared" si="55"/>
        <v>-13.423712638831208</v>
      </c>
      <c r="K49" s="73">
        <f t="shared" si="55"/>
        <v>-12.690657670446914</v>
      </c>
      <c r="L49" s="73">
        <f t="shared" si="55"/>
        <v>-10.505304923265591</v>
      </c>
      <c r="M49" s="73">
        <f t="shared" si="55"/>
        <v>-8.201763751132173</v>
      </c>
      <c r="N49" s="73">
        <f t="shared" si="55"/>
        <v>-10.154493807986265</v>
      </c>
      <c r="O49" s="73">
        <f>100*((Y31/N31)-1)</f>
        <v>-10.704967037811963</v>
      </c>
      <c r="P49" s="73">
        <f>100*((Z31/O31)-1)</f>
        <v>-9.9772877657957277</v>
      </c>
      <c r="Q49" s="265">
        <f t="shared" ref="Q49:R53" si="56">100*((AA31/E31)-1)</f>
        <v>-12.166704985366405</v>
      </c>
      <c r="R49" s="265">
        <f t="shared" si="56"/>
        <v>-13.564801639250968</v>
      </c>
      <c r="S49" s="265">
        <f t="shared" ref="S49:S53" si="57">100*((AC31/G31)-1)</f>
        <v>-17.218539462647797</v>
      </c>
      <c r="T49" s="265">
        <f t="shared" ref="T49:T53" si="58">100*((AD31/H31)-1)</f>
        <v>-13.020844083321281</v>
      </c>
      <c r="U49" s="265">
        <f t="shared" ref="U49:U53" si="59">100*((AE31/I31)-1)</f>
        <v>-10.987774397484761</v>
      </c>
      <c r="V49" s="265">
        <f t="shared" ref="V49:V53" si="60">100*((AF31/J31)-1)</f>
        <v>-9.3620693777977984</v>
      </c>
      <c r="W49" s="265">
        <f t="shared" ref="W49:W53" si="61">100*((AG31/K31)-1)</f>
        <v>-8.4500006318907417</v>
      </c>
      <c r="X49" s="265">
        <f t="shared" ref="X49:X53" si="62">100*((AH31/L31)-1)</f>
        <v>-6.4383171120957261</v>
      </c>
      <c r="Y49" s="265">
        <f>100*((AI31/M31)-1)</f>
        <v>-9.8669344715039067</v>
      </c>
    </row>
    <row r="50" spans="1:27" s="23" customFormat="1" ht="12.75" x14ac:dyDescent="0.2">
      <c r="A50" s="49" t="s">
        <v>107</v>
      </c>
      <c r="B50" s="72" t="s">
        <v>104</v>
      </c>
      <c r="C50" s="72" t="s">
        <v>103</v>
      </c>
      <c r="D50" s="73">
        <f t="shared" si="55"/>
        <v>6.4808744859973233</v>
      </c>
      <c r="E50" s="73">
        <f t="shared" si="55"/>
        <v>7.2546850962883935</v>
      </c>
      <c r="F50" s="73">
        <f t="shared" si="55"/>
        <v>-4.5616349807220402E-2</v>
      </c>
      <c r="G50" s="73">
        <f t="shared" si="55"/>
        <v>-2.0034471077224669</v>
      </c>
      <c r="H50" s="73">
        <f t="shared" si="55"/>
        <v>-0.59884156669810507</v>
      </c>
      <c r="I50" s="73">
        <f t="shared" si="55"/>
        <v>1.12967425636743</v>
      </c>
      <c r="J50" s="73">
        <f t="shared" si="55"/>
        <v>2.5198349573094969</v>
      </c>
      <c r="K50" s="73">
        <f t="shared" si="55"/>
        <v>2.1901060088965085</v>
      </c>
      <c r="L50" s="73">
        <f t="shared" si="55"/>
        <v>1.8031525557714589</v>
      </c>
      <c r="M50" s="73">
        <f t="shared" si="55"/>
        <v>2.1599057906546149</v>
      </c>
      <c r="N50" s="73">
        <f t="shared" si="55"/>
        <v>2.8646840599066747</v>
      </c>
      <c r="O50" s="73">
        <f t="shared" si="55"/>
        <v>-1.3314206330401368</v>
      </c>
      <c r="P50" s="73">
        <f t="shared" si="55"/>
        <v>-3.7676845479762355</v>
      </c>
      <c r="Q50" s="265">
        <f t="shared" si="56"/>
        <v>2.6576545471468815</v>
      </c>
      <c r="R50" s="265">
        <f t="shared" si="56"/>
        <v>2.3239037108811145</v>
      </c>
      <c r="S50" s="265">
        <f t="shared" si="57"/>
        <v>3.159998686551635</v>
      </c>
      <c r="T50" s="265">
        <f t="shared" si="58"/>
        <v>4.4638162388877856</v>
      </c>
      <c r="U50" s="265">
        <f t="shared" si="59"/>
        <v>-1.61242202500399</v>
      </c>
      <c r="V50" s="265">
        <f t="shared" si="60"/>
        <v>3.5745044665589587</v>
      </c>
      <c r="W50" s="265">
        <f t="shared" si="61"/>
        <v>3.3923645807301561</v>
      </c>
      <c r="X50" s="265">
        <f t="shared" si="62"/>
        <v>2.7198626435288586</v>
      </c>
      <c r="Y50" s="265">
        <f t="shared" ref="Y50:Y53" si="63">100*((AI32/M32)-1)</f>
        <v>-2.5606319667216271</v>
      </c>
    </row>
    <row r="51" spans="1:27" s="23" customFormat="1" ht="12.75" x14ac:dyDescent="0.2">
      <c r="A51" s="49" t="s">
        <v>107</v>
      </c>
      <c r="B51" s="72" t="s">
        <v>102</v>
      </c>
      <c r="C51" s="72" t="s">
        <v>101</v>
      </c>
      <c r="D51" s="73">
        <f t="shared" si="55"/>
        <v>7.6283884718738593</v>
      </c>
      <c r="E51" s="73">
        <f t="shared" si="55"/>
        <v>4.6128830185661496</v>
      </c>
      <c r="F51" s="73">
        <f t="shared" si="55"/>
        <v>2.20324652095929</v>
      </c>
      <c r="G51" s="73">
        <f t="shared" si="55"/>
        <v>-3.275785938409459</v>
      </c>
      <c r="H51" s="73">
        <f t="shared" si="55"/>
        <v>-4.8343820801280302</v>
      </c>
      <c r="I51" s="73">
        <f t="shared" si="55"/>
        <v>-5.4815460356393615</v>
      </c>
      <c r="J51" s="73">
        <f t="shared" si="55"/>
        <v>-2.0039065221134633</v>
      </c>
      <c r="K51" s="73">
        <f t="shared" si="55"/>
        <v>-3.5977204932284845</v>
      </c>
      <c r="L51" s="73">
        <f t="shared" si="55"/>
        <v>-4.3227152868112633</v>
      </c>
      <c r="M51" s="73">
        <f t="shared" si="55"/>
        <v>-3.6646655708803988</v>
      </c>
      <c r="N51" s="73">
        <f t="shared" si="55"/>
        <v>-2.3332696420303667</v>
      </c>
      <c r="O51" s="73">
        <f t="shared" si="55"/>
        <v>-10.406181783538159</v>
      </c>
      <c r="P51" s="73">
        <f>100*((Z33/O33)-1)</f>
        <v>-8.4469359154032304</v>
      </c>
      <c r="Q51" s="265">
        <f t="shared" si="56"/>
        <v>2.5229219682005866</v>
      </c>
      <c r="R51" s="265">
        <f t="shared" si="56"/>
        <v>-1.09700209405168</v>
      </c>
      <c r="S51" s="265">
        <f t="shared" si="57"/>
        <v>-1.7601893273214486</v>
      </c>
      <c r="T51" s="265">
        <f t="shared" si="58"/>
        <v>-1.7359341891184377</v>
      </c>
      <c r="U51" s="265">
        <f t="shared" si="59"/>
        <v>-3.1343996253075601</v>
      </c>
      <c r="V51" s="265">
        <f t="shared" si="60"/>
        <v>2.520258737577552</v>
      </c>
      <c r="W51" s="265">
        <f t="shared" si="61"/>
        <v>0.48223577714965327</v>
      </c>
      <c r="X51" s="265">
        <f t="shared" si="62"/>
        <v>2.1571662794061641</v>
      </c>
      <c r="Y51" s="265">
        <f t="shared" si="63"/>
        <v>-6.0288017671186971</v>
      </c>
    </row>
    <row r="52" spans="1:27" s="23" customFormat="1" ht="12.75" x14ac:dyDescent="0.2">
      <c r="A52" s="49" t="s">
        <v>107</v>
      </c>
      <c r="B52" s="72" t="s">
        <v>99</v>
      </c>
      <c r="C52" s="72" t="s">
        <v>98</v>
      </c>
      <c r="D52" s="73">
        <f t="shared" si="55"/>
        <v>2.7938197296270895</v>
      </c>
      <c r="E52" s="73">
        <f t="shared" si="55"/>
        <v>2.7870746972039173</v>
      </c>
      <c r="F52" s="73">
        <f t="shared" si="55"/>
        <v>-10.59626134742857</v>
      </c>
      <c r="G52" s="73">
        <f t="shared" si="55"/>
        <v>-13.848163753082844</v>
      </c>
      <c r="H52" s="73">
        <f t="shared" si="55"/>
        <v>-9.4081722292016945</v>
      </c>
      <c r="I52" s="73">
        <f t="shared" si="55"/>
        <v>-6.1875223350558617</v>
      </c>
      <c r="J52" s="73">
        <f t="shared" si="55"/>
        <v>-1.2630659111104614</v>
      </c>
      <c r="K52" s="73">
        <f t="shared" si="55"/>
        <v>-0.22449310248886523</v>
      </c>
      <c r="L52" s="73">
        <f t="shared" si="55"/>
        <v>-0.13657575190697546</v>
      </c>
      <c r="M52" s="73">
        <f t="shared" si="55"/>
        <v>-8.6617349561518111</v>
      </c>
      <c r="N52" s="73">
        <f t="shared" si="55"/>
        <v>-5.5212734866728619</v>
      </c>
      <c r="O52" s="73">
        <f t="shared" si="55"/>
        <v>-8.6293201900310095</v>
      </c>
      <c r="P52" s="73">
        <f t="shared" si="55"/>
        <v>-6.8315665488810406</v>
      </c>
      <c r="Q52" s="265">
        <f t="shared" si="56"/>
        <v>-7.4354446447789657</v>
      </c>
      <c r="R52" s="265">
        <f t="shared" si="56"/>
        <v>-5.4999749985169322</v>
      </c>
      <c r="S52" s="265">
        <f t="shared" si="57"/>
        <v>-3.793396825680706</v>
      </c>
      <c r="T52" s="265">
        <f t="shared" si="58"/>
        <v>-0.97625082061193469</v>
      </c>
      <c r="U52" s="265">
        <f t="shared" si="59"/>
        <v>-2.5844532262938591</v>
      </c>
      <c r="V52" s="265">
        <f t="shared" si="60"/>
        <v>-2.3717428597223034</v>
      </c>
      <c r="W52" s="265">
        <f t="shared" si="61"/>
        <v>-1.8214253238184819</v>
      </c>
      <c r="X52" s="265">
        <f t="shared" si="62"/>
        <v>-1.8888198335864637</v>
      </c>
      <c r="Y52" s="265">
        <f t="shared" si="63"/>
        <v>-5.4952521120794966</v>
      </c>
    </row>
    <row r="53" spans="1:27" s="21" customFormat="1" ht="12.75" x14ac:dyDescent="0.2">
      <c r="A53" s="49"/>
      <c r="B53" s="74" t="s">
        <v>97</v>
      </c>
      <c r="C53" s="74" t="s">
        <v>96</v>
      </c>
      <c r="D53" s="75">
        <f t="shared" si="55"/>
        <v>3.6864002660895512</v>
      </c>
      <c r="E53" s="75">
        <f t="shared" si="55"/>
        <v>3.6886204630069308</v>
      </c>
      <c r="F53" s="75">
        <f t="shared" si="55"/>
        <v>-8.1785825799276619</v>
      </c>
      <c r="G53" s="75">
        <f t="shared" si="55"/>
        <v>-11.477368633171336</v>
      </c>
      <c r="H53" s="75">
        <f t="shared" si="55"/>
        <v>-7.802973549578585</v>
      </c>
      <c r="I53" s="75">
        <f t="shared" si="55"/>
        <v>-4.9865713096582942</v>
      </c>
      <c r="J53" s="75">
        <f t="shared" si="55"/>
        <v>-0.82865274532636368</v>
      </c>
      <c r="K53" s="75">
        <f t="shared" si="55"/>
        <v>-0.14592778863133926</v>
      </c>
      <c r="L53" s="75">
        <f t="shared" si="55"/>
        <v>-0.13596522665191291</v>
      </c>
      <c r="M53" s="75">
        <f t="shared" si="55"/>
        <v>-6.2675669347001417</v>
      </c>
      <c r="N53" s="75">
        <f t="shared" si="55"/>
        <v>-3.8968201725984475</v>
      </c>
      <c r="O53" s="75">
        <f t="shared" si="55"/>
        <v>-7.2845177149017282</v>
      </c>
      <c r="P53" s="75">
        <f t="shared" si="55"/>
        <v>-6.3292087008918863</v>
      </c>
      <c r="Q53" s="266">
        <f t="shared" si="56"/>
        <v>-5.1687221443533886</v>
      </c>
      <c r="R53" s="266">
        <f t="shared" si="56"/>
        <v>-3.954944433969998</v>
      </c>
      <c r="S53" s="266">
        <f t="shared" si="57"/>
        <v>-2.6495663943685077</v>
      </c>
      <c r="T53" s="266">
        <f t="shared" si="58"/>
        <v>-0.20494961763763975</v>
      </c>
      <c r="U53" s="266">
        <f t="shared" si="59"/>
        <v>-2.595728509858386</v>
      </c>
      <c r="V53" s="266">
        <f t="shared" si="60"/>
        <v>-1.1457008294432747</v>
      </c>
      <c r="W53" s="266">
        <f t="shared" si="61"/>
        <v>-0.82811326479670377</v>
      </c>
      <c r="X53" s="266">
        <f t="shared" si="62"/>
        <v>-0.89127716315735572</v>
      </c>
      <c r="Y53" s="266">
        <f t="shared" si="63"/>
        <v>-5.0468016549707562</v>
      </c>
    </row>
    <row r="54" spans="1:27" s="21" customFormat="1" ht="12.75" x14ac:dyDescent="0.2">
      <c r="A54" s="49"/>
      <c r="B54" s="74"/>
      <c r="C54" s="74"/>
      <c r="D54" s="75"/>
      <c r="E54" s="75"/>
      <c r="F54" s="75"/>
      <c r="G54" s="75"/>
      <c r="H54" s="75"/>
      <c r="I54" s="75"/>
      <c r="J54" s="75"/>
      <c r="K54" s="75"/>
      <c r="L54" s="75"/>
      <c r="M54" s="75"/>
      <c r="N54" s="75"/>
      <c r="O54" s="75"/>
      <c r="P54" s="75"/>
      <c r="Q54" s="265"/>
      <c r="R54" s="265"/>
      <c r="S54" s="265"/>
      <c r="T54" s="265"/>
      <c r="U54" s="265"/>
      <c r="V54" s="265"/>
      <c r="W54" s="265"/>
      <c r="X54" s="265"/>
      <c r="Y54" s="265"/>
    </row>
    <row r="55" spans="1:27" s="23" customFormat="1" ht="12.75" x14ac:dyDescent="0.2">
      <c r="A55" s="49" t="s">
        <v>100</v>
      </c>
      <c r="B55" s="72" t="s">
        <v>106</v>
      </c>
      <c r="C55" s="72" t="s">
        <v>105</v>
      </c>
      <c r="D55" s="73">
        <f t="shared" ref="D55:P59" si="64">100*((N39/C39)-1)</f>
        <v>1.3585461191825798</v>
      </c>
      <c r="E55" s="73">
        <f t="shared" si="64"/>
        <v>3.289707369053807</v>
      </c>
      <c r="F55" s="73">
        <f t="shared" si="64"/>
        <v>-1.6408290026513339</v>
      </c>
      <c r="G55" s="73">
        <f t="shared" si="64"/>
        <v>-3.8772953187043657</v>
      </c>
      <c r="H55" s="73">
        <f t="shared" si="64"/>
        <v>-6.1714508368162395</v>
      </c>
      <c r="I55" s="73">
        <f t="shared" si="64"/>
        <v>-8.1315070594803256</v>
      </c>
      <c r="J55" s="73">
        <f t="shared" si="64"/>
        <v>6.3071671833133891</v>
      </c>
      <c r="K55" s="73">
        <f t="shared" si="64"/>
        <v>1.4333971494403297</v>
      </c>
      <c r="L55" s="73">
        <f t="shared" si="64"/>
        <v>-0.58874150543518633</v>
      </c>
      <c r="M55" s="73">
        <f t="shared" si="64"/>
        <v>-2.6938753770555324</v>
      </c>
      <c r="N55" s="73">
        <f t="shared" si="64"/>
        <v>-1.9381189503720697</v>
      </c>
      <c r="O55" s="73">
        <f t="shared" si="64"/>
        <v>-2.0467187431326694</v>
      </c>
      <c r="P55" s="73">
        <f>100*((Z39/O39)-1)</f>
        <v>-4.8286511652514292</v>
      </c>
      <c r="Q55" s="265">
        <f t="shared" ref="Q55:R59" si="65">100*((AA39/E39)-1)</f>
        <v>-0.92649319618015591</v>
      </c>
      <c r="R55" s="265">
        <f t="shared" si="65"/>
        <v>-3.2277357397825002</v>
      </c>
      <c r="S55" s="265">
        <f t="shared" ref="S55:S59" si="66">100*((AC39/G39)-1)</f>
        <v>-4.7024880161166465</v>
      </c>
      <c r="T55" s="265">
        <f t="shared" ref="T55:T59" si="67">100*((AD39/H39)-1)</f>
        <v>-6.4636359596065285</v>
      </c>
      <c r="U55" s="265">
        <f t="shared" ref="U55:U59" si="68">100*((AE39/I39)-1)</f>
        <v>2.7405847345225665</v>
      </c>
      <c r="V55" s="265">
        <f t="shared" ref="V55:V59" si="69">100*((AF39/J39)-1)</f>
        <v>0.35979236515639723</v>
      </c>
      <c r="W55" s="265">
        <f t="shared" ref="W55:W59" si="70">100*((AG39/K39)-1)</f>
        <v>-2.5616336808791718</v>
      </c>
      <c r="X55" s="265">
        <f t="shared" ref="X55:X59" si="71">100*((AH39/L39)-1)</f>
        <v>-3.4623719628097072</v>
      </c>
      <c r="Y55" s="265">
        <f t="shared" ref="Y55:Y59" si="72">100*((AI39/M39)-1)</f>
        <v>-5.868548728728884</v>
      </c>
    </row>
    <row r="56" spans="1:27" s="23" customFormat="1" ht="12.75" x14ac:dyDescent="0.2">
      <c r="A56" s="49" t="s">
        <v>100</v>
      </c>
      <c r="B56" s="72" t="s">
        <v>104</v>
      </c>
      <c r="C56" s="72" t="s">
        <v>103</v>
      </c>
      <c r="D56" s="73">
        <f t="shared" si="64"/>
        <v>5.7171496973769553</v>
      </c>
      <c r="E56" s="73">
        <f t="shared" si="64"/>
        <v>6.5487524419496124</v>
      </c>
      <c r="F56" s="73">
        <f t="shared" si="64"/>
        <v>0.98153783743060163</v>
      </c>
      <c r="G56" s="73">
        <f t="shared" si="64"/>
        <v>1.590934504247743</v>
      </c>
      <c r="H56" s="73">
        <f t="shared" si="64"/>
        <v>-9.0037262637054916E-2</v>
      </c>
      <c r="I56" s="73">
        <f t="shared" si="64"/>
        <v>2.9637072162455924</v>
      </c>
      <c r="J56" s="73">
        <f t="shared" si="64"/>
        <v>4.9303205231596925</v>
      </c>
      <c r="K56" s="73">
        <f t="shared" si="64"/>
        <v>0.98483536676436945</v>
      </c>
      <c r="L56" s="73">
        <f t="shared" si="64"/>
        <v>-0.2224992471595133</v>
      </c>
      <c r="M56" s="73">
        <f t="shared" si="64"/>
        <v>-0.64684345659208331</v>
      </c>
      <c r="N56" s="73">
        <f t="shared" si="64"/>
        <v>-0.39451157553779259</v>
      </c>
      <c r="O56" s="73">
        <f t="shared" si="64"/>
        <v>1.0896736132721463</v>
      </c>
      <c r="P56" s="73">
        <f t="shared" si="64"/>
        <v>-4.271758660237845</v>
      </c>
      <c r="Q56" s="265">
        <f t="shared" si="65"/>
        <v>3.3180169222234435</v>
      </c>
      <c r="R56" s="265">
        <f t="shared" si="65"/>
        <v>3.0597957263442055</v>
      </c>
      <c r="S56" s="265">
        <f t="shared" si="66"/>
        <v>3.4925568645364224</v>
      </c>
      <c r="T56" s="265">
        <f t="shared" si="67"/>
        <v>5.9846137948156519</v>
      </c>
      <c r="U56" s="265">
        <f t="shared" si="68"/>
        <v>-0.65362513893599816</v>
      </c>
      <c r="V56" s="265">
        <f t="shared" si="69"/>
        <v>3.762119349993176</v>
      </c>
      <c r="W56" s="265">
        <f t="shared" si="70"/>
        <v>2.0111705007038294</v>
      </c>
      <c r="X56" s="265">
        <f t="shared" si="71"/>
        <v>1.4040709077075109</v>
      </c>
      <c r="Y56" s="265">
        <f t="shared" si="72"/>
        <v>-3.3331412182747933</v>
      </c>
    </row>
    <row r="57" spans="1:27" s="23" customFormat="1" ht="12.75" x14ac:dyDescent="0.2">
      <c r="A57" s="49" t="s">
        <v>100</v>
      </c>
      <c r="B57" s="72" t="s">
        <v>102</v>
      </c>
      <c r="C57" s="72" t="s">
        <v>101</v>
      </c>
      <c r="D57" s="73">
        <f t="shared" si="64"/>
        <v>5.4215886321627549</v>
      </c>
      <c r="E57" s="73">
        <f t="shared" si="64"/>
        <v>6.1449145482923129</v>
      </c>
      <c r="F57" s="73">
        <f t="shared" si="64"/>
        <v>2.8857987185678224</v>
      </c>
      <c r="G57" s="73">
        <f t="shared" si="64"/>
        <v>-0.24598840521748988</v>
      </c>
      <c r="H57" s="73">
        <f t="shared" si="64"/>
        <v>-1.4126890721217422</v>
      </c>
      <c r="I57" s="73">
        <f t="shared" si="64"/>
        <v>1.5938136691979743</v>
      </c>
      <c r="J57" s="73">
        <f t="shared" si="64"/>
        <v>7.2334964519221279</v>
      </c>
      <c r="K57" s="73">
        <f t="shared" si="64"/>
        <v>2.8688634183678507</v>
      </c>
      <c r="L57" s="73">
        <f t="shared" si="64"/>
        <v>-1.1946709621113438E-2</v>
      </c>
      <c r="M57" s="73">
        <f t="shared" si="64"/>
        <v>1.7986935142649818</v>
      </c>
      <c r="N57" s="73">
        <f t="shared" si="64"/>
        <v>0.89653716216215873</v>
      </c>
      <c r="O57" s="73">
        <f>100*((Y41/N41)-1)</f>
        <v>-6.267410790650696</v>
      </c>
      <c r="P57" s="73">
        <f>100*((Z41/O41)-1)</f>
        <v>-10.231881471156123</v>
      </c>
      <c r="Q57" s="265">
        <f t="shared" si="65"/>
        <v>2.4000857043400714</v>
      </c>
      <c r="R57" s="265">
        <f t="shared" si="65"/>
        <v>-1.3500795891517536</v>
      </c>
      <c r="S57" s="265">
        <f t="shared" si="66"/>
        <v>-0.90783475310395323</v>
      </c>
      <c r="T57" s="265">
        <f t="shared" si="67"/>
        <v>-1.0078046983029276</v>
      </c>
      <c r="U57" s="265">
        <f t="shared" si="68"/>
        <v>-4.1051535882287933</v>
      </c>
      <c r="V57" s="265">
        <f t="shared" si="69"/>
        <v>0.47709106411015778</v>
      </c>
      <c r="W57" s="265">
        <f t="shared" si="70"/>
        <v>-2.5267962012148093</v>
      </c>
      <c r="X57" s="265">
        <f t="shared" si="71"/>
        <v>-0.46016910041838388</v>
      </c>
      <c r="Y57" s="265">
        <f t="shared" si="72"/>
        <v>-9.0583011583011519</v>
      </c>
    </row>
    <row r="58" spans="1:27" s="23" customFormat="1" ht="12.75" x14ac:dyDescent="0.2">
      <c r="A58" s="49" t="s">
        <v>100</v>
      </c>
      <c r="B58" s="72" t="s">
        <v>99</v>
      </c>
      <c r="C58" s="72" t="s">
        <v>98</v>
      </c>
      <c r="D58" s="73">
        <f t="shared" si="64"/>
        <v>1.6333126790150754</v>
      </c>
      <c r="E58" s="73">
        <f t="shared" si="64"/>
        <v>2.5201997480752469</v>
      </c>
      <c r="F58" s="73">
        <f t="shared" si="64"/>
        <v>-10.177473311124652</v>
      </c>
      <c r="G58" s="73">
        <f t="shared" si="64"/>
        <v>-14.087986252226315</v>
      </c>
      <c r="H58" s="73">
        <f t="shared" si="64"/>
        <v>-11.111860260158057</v>
      </c>
      <c r="I58" s="73">
        <f t="shared" si="64"/>
        <v>-4.4728745826418725</v>
      </c>
      <c r="J58" s="73">
        <f t="shared" si="64"/>
        <v>1.6051563430540483</v>
      </c>
      <c r="K58" s="73">
        <f t="shared" si="64"/>
        <v>-0.51611932830909479</v>
      </c>
      <c r="L58" s="73">
        <f t="shared" si="64"/>
        <v>-2.0334504900015649</v>
      </c>
      <c r="M58" s="73">
        <f t="shared" si="64"/>
        <v>-11.496863684499525</v>
      </c>
      <c r="N58" s="73">
        <f t="shared" si="64"/>
        <v>-9.7644374823007922</v>
      </c>
      <c r="O58" s="73">
        <f t="shared" si="64"/>
        <v>-12.146234521046416</v>
      </c>
      <c r="P58" s="73">
        <f t="shared" si="64"/>
        <v>-13.870993955908851</v>
      </c>
      <c r="Q58" s="265">
        <f t="shared" si="65"/>
        <v>-10.461903112471649</v>
      </c>
      <c r="R58" s="265">
        <f t="shared" si="65"/>
        <v>-9.7843541587800509</v>
      </c>
      <c r="S58" s="265">
        <f t="shared" si="66"/>
        <v>-7.8639791563605232</v>
      </c>
      <c r="T58" s="265">
        <f t="shared" si="67"/>
        <v>-1.3919079190356953</v>
      </c>
      <c r="U58" s="265">
        <f t="shared" si="68"/>
        <v>1.3356402085093366</v>
      </c>
      <c r="V58" s="265">
        <f t="shared" si="69"/>
        <v>-0.4678599574457043</v>
      </c>
      <c r="W58" s="265">
        <f t="shared" si="70"/>
        <v>-1.8070789478803695</v>
      </c>
      <c r="X58" s="265">
        <f t="shared" si="71"/>
        <v>-2.5199858775182271</v>
      </c>
      <c r="Y58" s="265">
        <f t="shared" si="72"/>
        <v>-8.0994738991526418</v>
      </c>
    </row>
    <row r="59" spans="1:27" s="190" customFormat="1" ht="12.75" x14ac:dyDescent="0.2">
      <c r="A59" s="48"/>
      <c r="B59" s="74" t="s">
        <v>97</v>
      </c>
      <c r="C59" s="74" t="s">
        <v>96</v>
      </c>
      <c r="D59" s="75">
        <f t="shared" si="64"/>
        <v>2.467270810360489</v>
      </c>
      <c r="E59" s="75">
        <f t="shared" si="64"/>
        <v>3.3813592546469318</v>
      </c>
      <c r="F59" s="75">
        <f t="shared" si="64"/>
        <v>-7.4854130971447219</v>
      </c>
      <c r="G59" s="75">
        <f t="shared" si="64"/>
        <v>-10.600388772791947</v>
      </c>
      <c r="H59" s="75">
        <f t="shared" si="64"/>
        <v>-8.7137611236230867</v>
      </c>
      <c r="I59" s="75">
        <f t="shared" si="64"/>
        <v>-3.0289400211164108</v>
      </c>
      <c r="J59" s="75">
        <f t="shared" si="64"/>
        <v>2.5248440617839929</v>
      </c>
      <c r="K59" s="75">
        <f t="shared" si="64"/>
        <v>-3.8264251918340708E-2</v>
      </c>
      <c r="L59" s="75">
        <f t="shared" si="64"/>
        <v>-1.5911873372061014</v>
      </c>
      <c r="M59" s="75">
        <f t="shared" si="64"/>
        <v>-8.766793034453535</v>
      </c>
      <c r="N59" s="75">
        <f t="shared" si="64"/>
        <v>-7.5422258441942169</v>
      </c>
      <c r="O59" s="75">
        <f>100*((Y43/N43)-1)</f>
        <v>-9.444557305080437</v>
      </c>
      <c r="P59" s="75">
        <f t="shared" si="64"/>
        <v>-11.866790238898439</v>
      </c>
      <c r="Q59" s="266">
        <f t="shared" si="65"/>
        <v>-7.3396471803805703</v>
      </c>
      <c r="R59" s="266">
        <f t="shared" si="65"/>
        <v>-7.1277443206713809</v>
      </c>
      <c r="S59" s="266">
        <f t="shared" si="66"/>
        <v>-5.6060586022191998</v>
      </c>
      <c r="T59" s="266">
        <f t="shared" si="67"/>
        <v>-0.30320736198961029</v>
      </c>
      <c r="U59" s="266">
        <f t="shared" si="68"/>
        <v>0.76538898221460983</v>
      </c>
      <c r="V59" s="266">
        <f t="shared" si="69"/>
        <v>0.30113138285203789</v>
      </c>
      <c r="W59" s="266">
        <f t="shared" si="70"/>
        <v>-1.2402018084800681</v>
      </c>
      <c r="X59" s="266">
        <f t="shared" si="71"/>
        <v>-1.7802064859477773</v>
      </c>
      <c r="Y59" s="266">
        <f t="shared" si="72"/>
        <v>-7.3524250535274671</v>
      </c>
    </row>
    <row r="60" spans="1:27" s="21" customFormat="1" x14ac:dyDescent="0.25">
      <c r="B60" s="65"/>
      <c r="C60" s="65"/>
      <c r="D60" s="169"/>
      <c r="E60" s="169"/>
      <c r="F60" s="169"/>
      <c r="G60" s="169"/>
      <c r="H60" s="169"/>
      <c r="I60" s="169"/>
      <c r="J60" s="169"/>
      <c r="K60" s="36"/>
      <c r="L60" s="36"/>
      <c r="M60" s="36"/>
      <c r="N60" s="36"/>
      <c r="O60" s="36"/>
      <c r="P60" s="36"/>
      <c r="Q60" s="36"/>
      <c r="R60" s="38"/>
      <c r="S60" s="38"/>
      <c r="T60" s="38"/>
      <c r="U60" s="36"/>
      <c r="V60" s="36"/>
      <c r="W60" s="36"/>
      <c r="X60" s="36"/>
      <c r="AA60" s="192"/>
    </row>
    <row r="61" spans="1:27" s="23" customFormat="1" x14ac:dyDescent="0.25">
      <c r="A61" s="84" t="s">
        <v>94</v>
      </c>
      <c r="D61" s="38"/>
      <c r="E61" s="38"/>
      <c r="F61" s="38"/>
      <c r="G61" s="38"/>
      <c r="H61" s="38"/>
      <c r="I61" s="38"/>
      <c r="J61" s="38"/>
      <c r="K61" s="38"/>
      <c r="L61" s="38"/>
      <c r="M61" s="38"/>
      <c r="N61" s="38"/>
      <c r="O61" s="38"/>
      <c r="P61" s="38"/>
      <c r="Q61" s="38"/>
      <c r="R61" s="42"/>
      <c r="S61" s="42"/>
      <c r="T61" s="242"/>
      <c r="U61" s="38"/>
      <c r="V61" s="38"/>
      <c r="W61" s="38"/>
      <c r="X61" s="38"/>
      <c r="AA61" s="188"/>
    </row>
    <row r="62" spans="1:27" s="23" customFormat="1" x14ac:dyDescent="0.25">
      <c r="A62" s="152" t="s">
        <v>95</v>
      </c>
      <c r="D62" s="38"/>
      <c r="E62" s="38"/>
      <c r="F62" s="38"/>
      <c r="G62" s="38"/>
      <c r="H62" s="38"/>
      <c r="I62" s="38"/>
      <c r="J62" s="38"/>
      <c r="K62" s="38"/>
      <c r="L62" s="38"/>
      <c r="M62" s="38"/>
      <c r="N62" s="38"/>
      <c r="O62" s="38"/>
      <c r="P62" s="38"/>
      <c r="Q62" s="38"/>
      <c r="R62" s="42"/>
      <c r="S62" s="42"/>
      <c r="T62" s="242"/>
      <c r="U62" s="38"/>
      <c r="V62" s="38"/>
      <c r="W62" s="38"/>
      <c r="X62" s="38"/>
      <c r="AA62" s="188"/>
    </row>
    <row r="63" spans="1:27" s="23" customFormat="1" x14ac:dyDescent="0.25">
      <c r="A63" s="170" t="s">
        <v>172</v>
      </c>
      <c r="C63" s="326" t="s">
        <v>321</v>
      </c>
      <c r="D63" s="337"/>
      <c r="E63" s="337"/>
      <c r="F63" s="337"/>
      <c r="G63" s="38"/>
      <c r="H63" s="38"/>
      <c r="I63" s="38"/>
      <c r="J63" s="38"/>
      <c r="K63" s="38"/>
      <c r="L63" s="38"/>
      <c r="M63" s="38"/>
      <c r="N63" s="38"/>
      <c r="O63" s="38"/>
      <c r="P63" s="38"/>
      <c r="Q63" s="38"/>
      <c r="R63" s="241"/>
      <c r="S63" s="241"/>
      <c r="T63" s="242"/>
      <c r="U63" s="38"/>
      <c r="V63" s="38"/>
      <c r="W63" s="38"/>
      <c r="X63" s="38"/>
      <c r="AA63" s="188"/>
    </row>
    <row r="64" spans="1:27" s="23" customFormat="1" x14ac:dyDescent="0.25">
      <c r="A64" s="171"/>
      <c r="C64" s="326"/>
      <c r="D64" s="343" t="s">
        <v>328</v>
      </c>
      <c r="E64" s="337" t="s">
        <v>262</v>
      </c>
      <c r="F64" s="355" t="s">
        <v>261</v>
      </c>
      <c r="G64" s="38"/>
      <c r="H64" s="38"/>
      <c r="I64" s="38"/>
      <c r="J64" s="38"/>
      <c r="K64" s="38"/>
      <c r="L64" s="38"/>
      <c r="M64" s="38"/>
      <c r="N64" s="38"/>
      <c r="O64" s="38"/>
      <c r="P64" s="38"/>
      <c r="Q64" s="38"/>
      <c r="R64" s="241"/>
      <c r="S64" s="241"/>
      <c r="T64" s="242"/>
      <c r="U64" s="38"/>
      <c r="V64" s="38"/>
      <c r="W64" s="38"/>
      <c r="X64" s="38"/>
      <c r="AA64" s="188"/>
    </row>
    <row r="65" spans="2:20" x14ac:dyDescent="0.25">
      <c r="C65"/>
      <c r="D65" s="344"/>
      <c r="E65" s="344"/>
      <c r="F65" s="356"/>
      <c r="R65" s="241"/>
      <c r="S65" s="241"/>
      <c r="T65" s="242"/>
    </row>
    <row r="66" spans="2:20" x14ac:dyDescent="0.25">
      <c r="C66"/>
      <c r="D66" s="344"/>
      <c r="E66" s="344"/>
      <c r="F66" s="356"/>
      <c r="R66" s="241"/>
      <c r="S66" s="241"/>
      <c r="T66" s="242"/>
    </row>
    <row r="67" spans="2:20" x14ac:dyDescent="0.25">
      <c r="C67"/>
      <c r="D67" s="344"/>
      <c r="E67" s="344"/>
      <c r="F67" s="356"/>
      <c r="R67" s="241"/>
      <c r="S67" s="241"/>
      <c r="T67" s="242"/>
    </row>
    <row r="68" spans="2:20" x14ac:dyDescent="0.25">
      <c r="C68"/>
      <c r="D68" s="344"/>
      <c r="E68" s="344"/>
      <c r="F68" s="356"/>
      <c r="R68" s="241"/>
      <c r="S68" s="241"/>
      <c r="T68" s="242"/>
    </row>
    <row r="69" spans="2:20" x14ac:dyDescent="0.25">
      <c r="C69"/>
      <c r="D69" s="344"/>
      <c r="E69" s="344"/>
      <c r="F69" s="356"/>
      <c r="R69" s="241"/>
      <c r="S69" s="241"/>
      <c r="T69" s="242"/>
    </row>
    <row r="70" spans="2:20" x14ac:dyDescent="0.25">
      <c r="C70"/>
      <c r="D70" s="344"/>
      <c r="E70" s="338"/>
      <c r="F70" s="357"/>
      <c r="R70" s="241"/>
      <c r="S70" s="241"/>
      <c r="T70" s="242"/>
    </row>
    <row r="71" spans="2:20" x14ac:dyDescent="0.25">
      <c r="C71"/>
      <c r="D71" s="344"/>
      <c r="E71" s="338"/>
      <c r="F71" s="357"/>
      <c r="R71" s="241"/>
      <c r="S71" s="241"/>
      <c r="T71" s="242"/>
    </row>
    <row r="72" spans="2:20" x14ac:dyDescent="0.25">
      <c r="C72"/>
      <c r="D72" s="344"/>
      <c r="E72" s="338"/>
      <c r="F72" s="357"/>
      <c r="T72" s="88"/>
    </row>
    <row r="73" spans="2:20" x14ac:dyDescent="0.25">
      <c r="B73" s="201"/>
      <c r="C73" s="201"/>
      <c r="D73" s="344"/>
      <c r="E73" s="344"/>
      <c r="F73" s="356"/>
      <c r="R73" s="241"/>
      <c r="S73" s="241"/>
    </row>
    <row r="74" spans="2:20" x14ac:dyDescent="0.25">
      <c r="B74" s="201"/>
      <c r="C74" s="201"/>
      <c r="D74" s="344"/>
      <c r="E74" s="344"/>
      <c r="F74" s="356"/>
      <c r="R74" s="241"/>
      <c r="S74" s="241"/>
    </row>
    <row r="75" spans="2:20" x14ac:dyDescent="0.25">
      <c r="B75" s="201"/>
      <c r="C75" s="201"/>
      <c r="D75" s="344"/>
      <c r="E75" s="344"/>
      <c r="F75" s="356"/>
      <c r="R75" s="241"/>
      <c r="S75" s="241"/>
    </row>
    <row r="76" spans="2:20" x14ac:dyDescent="0.25">
      <c r="B76" s="201"/>
      <c r="C76" s="201"/>
      <c r="D76" s="344"/>
      <c r="E76" s="344"/>
      <c r="F76" s="356"/>
      <c r="R76" s="241"/>
      <c r="S76" s="241"/>
    </row>
    <row r="77" spans="2:20" x14ac:dyDescent="0.25">
      <c r="B77" s="201"/>
      <c r="C77" s="201"/>
      <c r="D77" s="344"/>
      <c r="E77" s="344"/>
      <c r="F77" s="356"/>
      <c r="R77" s="241"/>
      <c r="S77" s="241"/>
    </row>
    <row r="78" spans="2:20" x14ac:dyDescent="0.25">
      <c r="F78" s="357"/>
      <c r="R78" s="241"/>
      <c r="S78" s="241"/>
    </row>
    <row r="79" spans="2:20" x14ac:dyDescent="0.25">
      <c r="R79" s="241"/>
      <c r="S79" s="241"/>
    </row>
    <row r="80" spans="2:20" x14ac:dyDescent="0.25">
      <c r="R80" s="241"/>
      <c r="S80" s="241"/>
    </row>
    <row r="81" spans="18:19" x14ac:dyDescent="0.25">
      <c r="R81" s="241"/>
      <c r="S81" s="241"/>
    </row>
    <row r="82" spans="18:19" x14ac:dyDescent="0.25">
      <c r="R82" s="241"/>
      <c r="S82" s="241"/>
    </row>
  </sheetData>
  <phoneticPr fontId="1" type="noConversion"/>
  <hyperlinks>
    <hyperlink ref="A63" r:id="rId1" xr:uid="{8EAB27E7-017C-4CAE-BDF9-9D4D7EF12A2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2FA3E-E5CF-4FC8-BE5E-9E4509B6F706}">
  <sheetPr codeName="Blad13">
    <tabColor rgb="FFFFFF00"/>
  </sheetPr>
  <dimension ref="A1:N158"/>
  <sheetViews>
    <sheetView zoomScaleNormal="100" zoomScaleSheetLayoutView="98" workbookViewId="0"/>
  </sheetViews>
  <sheetFormatPr defaultRowHeight="14.25" x14ac:dyDescent="0.2"/>
  <cols>
    <col min="1" max="1" width="6" style="23" customWidth="1"/>
    <col min="2" max="2" width="5.25" style="23" customWidth="1"/>
    <col min="3" max="3" width="8.25" style="23" customWidth="1"/>
    <col min="4" max="5" width="9" style="23"/>
    <col min="6" max="6" width="9.375" style="23" customWidth="1"/>
    <col min="7" max="7" width="19.875" style="23" customWidth="1"/>
    <col min="8" max="8" width="13.25" style="23" customWidth="1"/>
    <col min="9" max="9" width="12.5" customWidth="1"/>
    <col min="10" max="10" width="9.875" bestFit="1" customWidth="1"/>
    <col min="13" max="13" width="15.25" customWidth="1"/>
  </cols>
  <sheetData>
    <row r="1" spans="1:14" s="2" customFormat="1" x14ac:dyDescent="0.2">
      <c r="A1" s="137" t="s">
        <v>327</v>
      </c>
      <c r="B1" s="81"/>
      <c r="C1" s="81"/>
      <c r="D1" s="81"/>
      <c r="E1" s="81"/>
      <c r="F1" s="81"/>
      <c r="G1" s="81"/>
      <c r="H1" s="81"/>
    </row>
    <row r="2" spans="1:14" s="172" customFormat="1" x14ac:dyDescent="0.2">
      <c r="A2" s="166" t="s">
        <v>339</v>
      </c>
      <c r="B2" s="99"/>
      <c r="C2" s="99"/>
      <c r="D2" s="99"/>
      <c r="E2" s="99"/>
      <c r="F2" s="99"/>
      <c r="G2" s="99"/>
      <c r="H2" s="99"/>
      <c r="M2" s="2"/>
    </row>
    <row r="3" spans="1:14" s="172" customFormat="1" x14ac:dyDescent="0.2">
      <c r="A3" s="166"/>
      <c r="B3" s="99"/>
      <c r="C3" s="99"/>
      <c r="D3" s="99"/>
      <c r="E3" s="99"/>
      <c r="F3" s="99"/>
      <c r="G3" s="99"/>
      <c r="H3" s="99"/>
      <c r="M3" s="2"/>
    </row>
    <row r="4" spans="1:14" x14ac:dyDescent="0.2">
      <c r="G4" s="21" t="s">
        <v>146</v>
      </c>
      <c r="H4" s="190"/>
      <c r="L4" s="172"/>
      <c r="M4" s="2"/>
    </row>
    <row r="5" spans="1:14" s="1" customFormat="1" ht="26.25" x14ac:dyDescent="0.25">
      <c r="A5" s="21"/>
      <c r="B5" s="21"/>
      <c r="C5" s="202" t="s">
        <v>145</v>
      </c>
      <c r="D5" s="21">
        <v>2019</v>
      </c>
      <c r="E5" s="21">
        <v>2020</v>
      </c>
      <c r="F5" s="190">
        <v>2021</v>
      </c>
      <c r="G5" s="36" t="s">
        <v>203</v>
      </c>
      <c r="H5" s="36" t="s">
        <v>204</v>
      </c>
      <c r="I5" s="36" t="s">
        <v>246</v>
      </c>
      <c r="L5"/>
      <c r="M5" s="2"/>
    </row>
    <row r="6" spans="1:14" ht="15" x14ac:dyDescent="0.25">
      <c r="C6" s="23">
        <v>1</v>
      </c>
      <c r="D6" s="35">
        <v>2561435.6829999993</v>
      </c>
      <c r="E6" s="35">
        <v>1598488.686</v>
      </c>
      <c r="F6" s="35">
        <v>2224715.6750000003</v>
      </c>
      <c r="G6" s="90">
        <f t="shared" ref="G6:H37" si="0">(E6-D6)/D6</f>
        <v>-0.3759403382216408</v>
      </c>
      <c r="H6" s="90">
        <v>-0.1</v>
      </c>
      <c r="I6" s="228"/>
      <c r="L6" s="1"/>
      <c r="M6" s="201"/>
      <c r="N6" s="201"/>
    </row>
    <row r="7" spans="1:14" x14ac:dyDescent="0.2">
      <c r="C7" s="23">
        <v>2</v>
      </c>
      <c r="D7" s="35">
        <v>2505953.4879999999</v>
      </c>
      <c r="E7" s="35">
        <v>2488221.9280000003</v>
      </c>
      <c r="F7" s="35">
        <v>2230304.2300000004</v>
      </c>
      <c r="G7" s="90">
        <f t="shared" si="0"/>
        <v>-7.0757737862689298E-3</v>
      </c>
      <c r="H7" s="226">
        <f t="shared" si="0"/>
        <v>-0.10365542361702064</v>
      </c>
      <c r="M7" s="201"/>
      <c r="N7" s="201"/>
    </row>
    <row r="8" spans="1:14" x14ac:dyDescent="0.2">
      <c r="A8" s="23" t="s">
        <v>86</v>
      </c>
      <c r="B8" s="23" t="s">
        <v>86</v>
      </c>
      <c r="C8" s="23">
        <v>3</v>
      </c>
      <c r="D8" s="35">
        <v>2518204.1610000008</v>
      </c>
      <c r="E8" s="35">
        <v>2592669.2479999997</v>
      </c>
      <c r="F8" s="35">
        <v>2210528.5409999997</v>
      </c>
      <c r="G8" s="90">
        <f t="shared" si="0"/>
        <v>2.9570710807827496E-2</v>
      </c>
      <c r="H8" s="90">
        <f t="shared" si="0"/>
        <v>-0.14739277186813765</v>
      </c>
      <c r="M8" s="201"/>
      <c r="N8" s="201"/>
    </row>
    <row r="9" spans="1:14" x14ac:dyDescent="0.2">
      <c r="C9" s="23">
        <v>4</v>
      </c>
      <c r="D9" s="35">
        <v>2527389.6760000004</v>
      </c>
      <c r="E9" s="35">
        <v>2603326.7120000003</v>
      </c>
      <c r="F9" s="35">
        <v>2230652.1189999999</v>
      </c>
      <c r="G9" s="90">
        <f t="shared" si="0"/>
        <v>3.0045638280909014E-2</v>
      </c>
      <c r="H9" s="90">
        <f t="shared" si="0"/>
        <v>-0.14315321672157463</v>
      </c>
      <c r="M9" s="201"/>
      <c r="N9" s="201"/>
    </row>
    <row r="10" spans="1:14" x14ac:dyDescent="0.2">
      <c r="C10" s="23">
        <v>5</v>
      </c>
      <c r="D10" s="35">
        <v>2499645.5100000007</v>
      </c>
      <c r="E10" s="35">
        <v>2599578.63</v>
      </c>
      <c r="F10" s="35">
        <v>2257495.5699999998</v>
      </c>
      <c r="G10" s="90">
        <f t="shared" si="0"/>
        <v>3.9978916850493394E-2</v>
      </c>
      <c r="H10" s="90">
        <f t="shared" si="0"/>
        <v>-0.13159173415731612</v>
      </c>
      <c r="M10" s="201"/>
      <c r="N10" s="201"/>
    </row>
    <row r="11" spans="1:14" x14ac:dyDescent="0.2">
      <c r="C11" s="23">
        <v>6</v>
      </c>
      <c r="D11" s="35">
        <v>2490029.9760000003</v>
      </c>
      <c r="E11" s="35">
        <v>2612364.8130000001</v>
      </c>
      <c r="F11" s="35">
        <v>2213166.0579999997</v>
      </c>
      <c r="G11" s="90">
        <f t="shared" si="0"/>
        <v>4.9129865173960383E-2</v>
      </c>
      <c r="H11" s="90">
        <f t="shared" si="0"/>
        <v>-0.15281125860119305</v>
      </c>
      <c r="M11" s="201"/>
      <c r="N11" s="201"/>
    </row>
    <row r="12" spans="1:14" x14ac:dyDescent="0.2">
      <c r="A12" s="23" t="s">
        <v>87</v>
      </c>
      <c r="B12" s="23" t="s">
        <v>87</v>
      </c>
      <c r="C12" s="23">
        <v>7</v>
      </c>
      <c r="D12" s="35">
        <v>2536011.0290000001</v>
      </c>
      <c r="E12" s="35">
        <v>2592523.2469999995</v>
      </c>
      <c r="F12" s="35">
        <v>2221637.2850000001</v>
      </c>
      <c r="G12" s="90">
        <f t="shared" si="0"/>
        <v>2.2283900721947299E-2</v>
      </c>
      <c r="H12" s="90">
        <f t="shared" si="0"/>
        <v>-0.14305984041962938</v>
      </c>
      <c r="M12" s="201"/>
      <c r="N12" s="201"/>
    </row>
    <row r="13" spans="1:14" x14ac:dyDescent="0.2">
      <c r="C13" s="23">
        <v>8</v>
      </c>
      <c r="D13" s="35">
        <v>2569514.4179999991</v>
      </c>
      <c r="E13" s="35">
        <v>2588332.7810000009</v>
      </c>
      <c r="F13" s="35">
        <v>2282254.2259999998</v>
      </c>
      <c r="G13" s="90">
        <f t="shared" si="0"/>
        <v>7.3237039917640051E-3</v>
      </c>
      <c r="H13" s="90">
        <f t="shared" si="0"/>
        <v>-0.11825316947141079</v>
      </c>
      <c r="M13" s="201"/>
      <c r="N13" s="201"/>
    </row>
    <row r="14" spans="1:14" x14ac:dyDescent="0.2">
      <c r="C14" s="23">
        <v>9</v>
      </c>
      <c r="D14" s="35">
        <v>2551939.8570000008</v>
      </c>
      <c r="E14" s="35">
        <v>2605691.466</v>
      </c>
      <c r="F14" s="35">
        <v>2308731.5380000002</v>
      </c>
      <c r="G14" s="90">
        <f t="shared" si="0"/>
        <v>2.1063039104373071E-2</v>
      </c>
      <c r="H14" s="90">
        <f t="shared" si="0"/>
        <v>-0.11396588271283836</v>
      </c>
      <c r="M14" s="201"/>
      <c r="N14" s="201"/>
    </row>
    <row r="15" spans="1:14" x14ac:dyDescent="0.2">
      <c r="C15" s="23">
        <v>10</v>
      </c>
      <c r="D15" s="35">
        <v>2509970.7590000001</v>
      </c>
      <c r="E15" s="35">
        <v>2614890.801</v>
      </c>
      <c r="F15" s="35">
        <v>2259995.1880000001</v>
      </c>
      <c r="G15" s="90">
        <f t="shared" si="0"/>
        <v>4.1801300522640826E-2</v>
      </c>
      <c r="H15" s="90">
        <f t="shared" si="0"/>
        <v>-0.1357210071121436</v>
      </c>
      <c r="I15" s="201"/>
      <c r="J15" s="201"/>
      <c r="M15" s="201"/>
      <c r="N15" s="201"/>
    </row>
    <row r="16" spans="1:14" x14ac:dyDescent="0.2">
      <c r="C16" s="23">
        <v>11</v>
      </c>
      <c r="D16" s="35">
        <v>2540948.8289999994</v>
      </c>
      <c r="E16" s="35">
        <v>2568946.102</v>
      </c>
      <c r="F16" s="35">
        <v>2290179.2409999995</v>
      </c>
      <c r="G16" s="90">
        <f t="shared" si="0"/>
        <v>1.1018432437704362E-2</v>
      </c>
      <c r="H16" s="90">
        <f t="shared" si="0"/>
        <v>-0.10851409485896661</v>
      </c>
      <c r="I16" s="201"/>
      <c r="J16" s="201"/>
      <c r="M16" s="201"/>
      <c r="N16" s="201"/>
    </row>
    <row r="17" spans="1:14" x14ac:dyDescent="0.2">
      <c r="A17" s="23" t="s">
        <v>69</v>
      </c>
      <c r="B17" s="23" t="s">
        <v>69</v>
      </c>
      <c r="C17" s="23">
        <v>12</v>
      </c>
      <c r="D17" s="35">
        <v>2537537.1859999998</v>
      </c>
      <c r="E17" s="35">
        <v>2482436.1320000002</v>
      </c>
      <c r="F17" s="35">
        <v>2298733.4900000002</v>
      </c>
      <c r="G17" s="90">
        <f t="shared" si="0"/>
        <v>-2.1714382868554954E-2</v>
      </c>
      <c r="H17" s="90">
        <f t="shared" si="0"/>
        <v>-7.4000953995137855E-2</v>
      </c>
      <c r="I17" s="245">
        <f t="shared" ref="I17:I25" si="1">(F17-D17)/D17</f>
        <v>-9.4108451816004066E-2</v>
      </c>
      <c r="J17" s="4"/>
      <c r="M17" s="201"/>
      <c r="N17" s="201"/>
    </row>
    <row r="18" spans="1:14" x14ac:dyDescent="0.2">
      <c r="C18" s="23">
        <v>13</v>
      </c>
      <c r="D18" s="35">
        <v>2536083.7219999996</v>
      </c>
      <c r="E18" s="35">
        <v>2269181.6870000004</v>
      </c>
      <c r="F18" s="35">
        <v>2119791.0460000006</v>
      </c>
      <c r="G18" s="90">
        <f t="shared" si="0"/>
        <v>-0.10524180754944307</v>
      </c>
      <c r="H18" s="90">
        <f t="shared" si="0"/>
        <v>-6.5834587796935545E-2</v>
      </c>
      <c r="I18" s="245">
        <f t="shared" si="1"/>
        <v>-0.1641478443273566</v>
      </c>
      <c r="J18" s="201"/>
      <c r="M18" s="201"/>
      <c r="N18" s="201"/>
    </row>
    <row r="19" spans="1:14" x14ac:dyDescent="0.2">
      <c r="C19" s="23">
        <v>14</v>
      </c>
      <c r="D19" s="35">
        <v>2532328.0950000002</v>
      </c>
      <c r="E19" s="35">
        <v>2020798.3389999997</v>
      </c>
      <c r="F19" s="35">
        <v>2211028.8220000002</v>
      </c>
      <c r="G19" s="90">
        <f t="shared" si="0"/>
        <v>-0.20199979497522436</v>
      </c>
      <c r="H19" s="90">
        <f>(F19-E19)/E19</f>
        <v>9.4136302137964353E-2</v>
      </c>
      <c r="I19" s="245">
        <f t="shared" si="1"/>
        <v>-0.12687900656885459</v>
      </c>
      <c r="M19" s="201"/>
      <c r="N19" s="201"/>
    </row>
    <row r="20" spans="1:14" x14ac:dyDescent="0.2">
      <c r="C20" s="23">
        <v>15</v>
      </c>
      <c r="D20" s="35">
        <v>2513546.693</v>
      </c>
      <c r="E20" s="35">
        <v>1784991.84</v>
      </c>
      <c r="F20" s="35">
        <v>2345465.4550000001</v>
      </c>
      <c r="G20" s="90">
        <f t="shared" si="0"/>
        <v>-0.28985133040454719</v>
      </c>
      <c r="H20" s="90">
        <f>(F20-E20)/E20</f>
        <v>0.31399225612146214</v>
      </c>
      <c r="I20" s="245">
        <f t="shared" si="1"/>
        <v>-6.6870147456616152E-2</v>
      </c>
      <c r="M20" s="201"/>
      <c r="N20" s="201"/>
    </row>
    <row r="21" spans="1:14" x14ac:dyDescent="0.2">
      <c r="A21" s="23" t="s">
        <v>68</v>
      </c>
      <c r="B21" s="23" t="s">
        <v>68</v>
      </c>
      <c r="C21" s="23">
        <v>16</v>
      </c>
      <c r="D21" s="35">
        <v>2281050.9869999997</v>
      </c>
      <c r="E21" s="35">
        <v>1791064.7449999999</v>
      </c>
      <c r="F21" s="35">
        <v>2339216.8420000002</v>
      </c>
      <c r="G21" s="90">
        <f t="shared" si="0"/>
        <v>-0.21480722912047731</v>
      </c>
      <c r="H21" s="90">
        <f>(F21-E21)/E21</f>
        <v>0.30604817527129669</v>
      </c>
      <c r="I21" s="245">
        <f t="shared" si="1"/>
        <v>2.5499585643413966E-2</v>
      </c>
      <c r="M21" s="201"/>
      <c r="N21" s="201"/>
    </row>
    <row r="22" spans="1:14" x14ac:dyDescent="0.2">
      <c r="C22" s="23">
        <v>17</v>
      </c>
      <c r="D22" s="35">
        <v>2380726.9329999997</v>
      </c>
      <c r="E22" s="35">
        <v>1915111.2169999999</v>
      </c>
      <c r="F22" s="35">
        <v>2309768.412</v>
      </c>
      <c r="G22" s="90">
        <f t="shared" si="0"/>
        <v>-0.19557711955367701</v>
      </c>
      <c r="H22" s="90">
        <f>(F22-E22)/E22</f>
        <v>0.20607533990544219</v>
      </c>
      <c r="I22" s="245">
        <f t="shared" si="1"/>
        <v>-2.9805401037986127E-2</v>
      </c>
      <c r="M22" s="201"/>
      <c r="N22" s="201"/>
    </row>
    <row r="23" spans="1:14" x14ac:dyDescent="0.2">
      <c r="C23" s="23">
        <v>18</v>
      </c>
      <c r="D23" s="35">
        <v>2371038.9610000001</v>
      </c>
      <c r="E23" s="35">
        <v>1755746.2289999998</v>
      </c>
      <c r="F23" s="35">
        <v>2367322.6919999998</v>
      </c>
      <c r="G23" s="90">
        <f t="shared" si="0"/>
        <v>-0.25950342534249071</v>
      </c>
      <c r="H23" s="90">
        <f t="shared" ref="H23:H26" si="2">(F23-E23)/E23</f>
        <v>0.34832850721731495</v>
      </c>
      <c r="I23" s="245">
        <f t="shared" si="1"/>
        <v>-1.5673588925054869E-3</v>
      </c>
      <c r="M23" s="201"/>
      <c r="N23" s="201"/>
    </row>
    <row r="24" spans="1:14" x14ac:dyDescent="0.2">
      <c r="C24" s="23">
        <v>19</v>
      </c>
      <c r="D24" s="35">
        <v>2495515.622</v>
      </c>
      <c r="E24" s="35">
        <v>1852793.7629999996</v>
      </c>
      <c r="F24" s="35">
        <v>2209683.3589999997</v>
      </c>
      <c r="G24" s="90">
        <f t="shared" si="0"/>
        <v>-0.25755072552296787</v>
      </c>
      <c r="H24" s="90">
        <f t="shared" si="2"/>
        <v>0.19262240791556476</v>
      </c>
      <c r="I24" s="245">
        <f t="shared" si="1"/>
        <v>-0.11453835851803787</v>
      </c>
      <c r="M24" s="201"/>
      <c r="N24" s="201"/>
    </row>
    <row r="25" spans="1:14" x14ac:dyDescent="0.2">
      <c r="A25" s="23" t="s">
        <v>15</v>
      </c>
      <c r="B25" s="23" t="s">
        <v>21</v>
      </c>
      <c r="C25" s="23">
        <v>20</v>
      </c>
      <c r="D25" s="35">
        <v>2451582.0050000008</v>
      </c>
      <c r="E25" s="35">
        <v>1845613.6179999998</v>
      </c>
      <c r="F25" s="35">
        <v>2375069.4950000001</v>
      </c>
      <c r="G25" s="90">
        <f t="shared" si="0"/>
        <v>-0.24717443094464256</v>
      </c>
      <c r="H25" s="90">
        <f t="shared" si="2"/>
        <v>0.28687254571395365</v>
      </c>
      <c r="I25" s="245">
        <f t="shared" si="1"/>
        <v>-3.1209443471176351E-2</v>
      </c>
      <c r="M25" s="201"/>
      <c r="N25" s="201"/>
    </row>
    <row r="26" spans="1:14" x14ac:dyDescent="0.2">
      <c r="C26" s="23">
        <v>21</v>
      </c>
      <c r="D26" s="35">
        <v>2482116.1239999998</v>
      </c>
      <c r="E26" s="35">
        <v>1729328.5090000005</v>
      </c>
      <c r="F26" s="35">
        <v>2343962.7770000002</v>
      </c>
      <c r="G26" s="90">
        <f t="shared" si="0"/>
        <v>-0.30328460772691845</v>
      </c>
      <c r="H26" s="90">
        <f t="shared" si="2"/>
        <v>0.35541787740226255</v>
      </c>
      <c r="I26" s="245">
        <f>(F26-D26)/D26</f>
        <v>-5.5659501851735127E-2</v>
      </c>
      <c r="M26" s="201"/>
      <c r="N26" s="201"/>
    </row>
    <row r="27" spans="1:14" x14ac:dyDescent="0.2">
      <c r="C27" s="23">
        <v>22</v>
      </c>
      <c r="D27" s="35">
        <v>2231574.9680000003</v>
      </c>
      <c r="E27" s="35">
        <v>1836036.4060000002</v>
      </c>
      <c r="F27" s="35">
        <v>2402829.648</v>
      </c>
      <c r="G27" s="90">
        <f t="shared" si="0"/>
        <v>-0.17724636979347946</v>
      </c>
      <c r="H27" s="90">
        <f t="shared" ref="H27:H48" si="3">(F27-E27)/E27</f>
        <v>0.3087047948220259</v>
      </c>
      <c r="I27" s="245">
        <f t="shared" ref="I27:I47" si="4">(F27-D27)/D27</f>
        <v>7.6741620808501415E-2</v>
      </c>
      <c r="M27" s="201"/>
      <c r="N27" s="201"/>
    </row>
    <row r="28" spans="1:14" x14ac:dyDescent="0.2">
      <c r="C28" s="23">
        <v>23</v>
      </c>
      <c r="D28" s="35">
        <v>2313272.7149999999</v>
      </c>
      <c r="E28" s="35">
        <v>1825662.4720000001</v>
      </c>
      <c r="F28" s="35">
        <v>2395715.2759999996</v>
      </c>
      <c r="G28" s="90">
        <f t="shared" si="0"/>
        <v>-0.21078804925946651</v>
      </c>
      <c r="H28" s="90">
        <f t="shared" si="3"/>
        <v>0.3122443566337379</v>
      </c>
      <c r="I28" s="245">
        <f t="shared" si="4"/>
        <v>3.5638928547168623E-2</v>
      </c>
      <c r="M28" s="201"/>
      <c r="N28" s="201"/>
    </row>
    <row r="29" spans="1:14" x14ac:dyDescent="0.2">
      <c r="C29" s="23">
        <v>24</v>
      </c>
      <c r="D29" s="35">
        <v>2454570.5240000002</v>
      </c>
      <c r="E29" s="35">
        <v>1868326.1130000001</v>
      </c>
      <c r="F29" s="35">
        <v>2372138.0570000005</v>
      </c>
      <c r="G29" s="90">
        <f t="shared" si="0"/>
        <v>-0.23883787622636668</v>
      </c>
      <c r="H29" s="90">
        <f t="shared" si="3"/>
        <v>0.26965953132829779</v>
      </c>
      <c r="I29" s="245">
        <f t="shared" si="4"/>
        <v>-3.3583254664716941E-2</v>
      </c>
      <c r="M29" s="201"/>
      <c r="N29" s="201"/>
    </row>
    <row r="30" spans="1:14" x14ac:dyDescent="0.2">
      <c r="A30" s="23" t="s">
        <v>67</v>
      </c>
      <c r="B30" s="23" t="s">
        <v>67</v>
      </c>
      <c r="C30" s="23">
        <v>25</v>
      </c>
      <c r="D30" s="35">
        <v>2305786.1090000002</v>
      </c>
      <c r="E30" s="35">
        <v>1747886.5419999997</v>
      </c>
      <c r="F30" s="35">
        <v>2185845.6919999998</v>
      </c>
      <c r="G30" s="90">
        <f t="shared" si="0"/>
        <v>-0.24195633967192073</v>
      </c>
      <c r="H30" s="90">
        <f t="shared" si="3"/>
        <v>0.25056497631640912</v>
      </c>
      <c r="I30" s="245">
        <f t="shared" si="4"/>
        <v>-5.2017147875011487E-2</v>
      </c>
      <c r="M30" s="201"/>
      <c r="N30" s="201"/>
    </row>
    <row r="31" spans="1:14" x14ac:dyDescent="0.2">
      <c r="C31" s="23">
        <v>26</v>
      </c>
      <c r="D31" s="35">
        <v>2361000.9480000003</v>
      </c>
      <c r="E31" s="35">
        <v>1886444.1879999998</v>
      </c>
      <c r="F31" s="35">
        <v>2210026.9720000001</v>
      </c>
      <c r="G31" s="90">
        <f t="shared" si="0"/>
        <v>-0.20099812344505691</v>
      </c>
      <c r="H31" s="90">
        <f t="shared" si="3"/>
        <v>0.17153053668821303</v>
      </c>
      <c r="I31" s="245">
        <f t="shared" si="4"/>
        <v>-6.394490274469819E-2</v>
      </c>
      <c r="M31" s="201"/>
      <c r="N31" s="201"/>
    </row>
    <row r="32" spans="1:14" x14ac:dyDescent="0.2">
      <c r="C32" s="23">
        <v>27</v>
      </c>
      <c r="D32" s="35">
        <v>2261971.2889999999</v>
      </c>
      <c r="E32" s="35">
        <v>1853461.9680000006</v>
      </c>
      <c r="F32" s="35">
        <v>2079624.0589999997</v>
      </c>
      <c r="G32" s="90">
        <f t="shared" si="0"/>
        <v>-0.18059880909478657</v>
      </c>
      <c r="H32" s="90">
        <f t="shared" si="3"/>
        <v>0.12202143605031286</v>
      </c>
      <c r="I32" s="245">
        <f t="shared" si="4"/>
        <v>-8.0614299079195886E-2</v>
      </c>
      <c r="M32" s="201"/>
      <c r="N32" s="201"/>
    </row>
    <row r="33" spans="1:14" x14ac:dyDescent="0.2">
      <c r="C33" s="23">
        <v>28</v>
      </c>
      <c r="D33" s="35">
        <v>2152836.7400000002</v>
      </c>
      <c r="E33" s="35">
        <v>1870540.473</v>
      </c>
      <c r="F33" s="35">
        <v>2086783.0730000001</v>
      </c>
      <c r="G33" s="90">
        <f t="shared" si="0"/>
        <v>-0.13112757774655973</v>
      </c>
      <c r="H33" s="90">
        <f t="shared" si="3"/>
        <v>0.11560434169766295</v>
      </c>
      <c r="I33" s="245">
        <f t="shared" si="4"/>
        <v>-3.0682153352696927E-2</v>
      </c>
      <c r="M33" s="201"/>
      <c r="N33" s="201"/>
    </row>
    <row r="34" spans="1:14" x14ac:dyDescent="0.2">
      <c r="A34" s="23" t="s">
        <v>66</v>
      </c>
      <c r="B34" s="23" t="s">
        <v>66</v>
      </c>
      <c r="C34" s="23">
        <v>29</v>
      </c>
      <c r="D34" s="35">
        <v>2131911.7919999999</v>
      </c>
      <c r="E34" s="35">
        <v>1864889.5519999999</v>
      </c>
      <c r="F34" s="35">
        <v>2111517.2999999998</v>
      </c>
      <c r="G34" s="90">
        <f t="shared" si="0"/>
        <v>-0.12525013511440816</v>
      </c>
      <c r="H34" s="90">
        <f t="shared" si="3"/>
        <v>0.1322479112693318</v>
      </c>
      <c r="I34" s="245">
        <f t="shared" si="4"/>
        <v>-9.5662926001584252E-3</v>
      </c>
      <c r="M34" s="201"/>
      <c r="N34" s="201"/>
    </row>
    <row r="35" spans="1:14" x14ac:dyDescent="0.2">
      <c r="C35" s="23">
        <v>30</v>
      </c>
      <c r="D35" s="35">
        <v>2092960.6780000001</v>
      </c>
      <c r="E35" s="35">
        <v>1837818.0629999998</v>
      </c>
      <c r="F35" s="35">
        <v>2127497.355</v>
      </c>
      <c r="G35" s="90">
        <f t="shared" si="0"/>
        <v>-0.12190511636549735</v>
      </c>
      <c r="H35" s="90">
        <f t="shared" si="3"/>
        <v>0.15762131074451202</v>
      </c>
      <c r="I35" s="245">
        <f t="shared" si="4"/>
        <v>1.6501350151022717E-2</v>
      </c>
      <c r="M35" s="201"/>
      <c r="N35" s="201"/>
    </row>
    <row r="36" spans="1:14" x14ac:dyDescent="0.2">
      <c r="C36" s="23">
        <v>31</v>
      </c>
      <c r="D36" s="35">
        <v>2152073.6869999995</v>
      </c>
      <c r="E36" s="91">
        <v>1906451.9080000003</v>
      </c>
      <c r="F36" s="91">
        <v>2185609.25</v>
      </c>
      <c r="G36" s="90">
        <f t="shared" si="0"/>
        <v>-0.11413260637111225</v>
      </c>
      <c r="H36" s="90">
        <f t="shared" si="3"/>
        <v>0.14642768633637082</v>
      </c>
      <c r="I36" s="245">
        <f t="shared" si="4"/>
        <v>1.5582906478796866E-2</v>
      </c>
      <c r="M36" s="201"/>
      <c r="N36" s="201"/>
    </row>
    <row r="37" spans="1:14" x14ac:dyDescent="0.2">
      <c r="C37" s="23">
        <v>32</v>
      </c>
      <c r="D37" s="35">
        <v>2229793.8799999994</v>
      </c>
      <c r="E37" s="91">
        <v>1916960.5970000001</v>
      </c>
      <c r="F37" s="91">
        <v>2204453.9140000003</v>
      </c>
      <c r="G37" s="90">
        <f t="shared" si="0"/>
        <v>-0.14029695112446872</v>
      </c>
      <c r="H37" s="90">
        <f t="shared" si="3"/>
        <v>0.14997351403566708</v>
      </c>
      <c r="I37" s="245">
        <f t="shared" si="4"/>
        <v>-1.1364263857428423E-2</v>
      </c>
      <c r="M37" s="201"/>
      <c r="N37" s="201"/>
    </row>
    <row r="38" spans="1:14" x14ac:dyDescent="0.2">
      <c r="A38" s="23" t="s">
        <v>65</v>
      </c>
      <c r="B38" s="23" t="s">
        <v>65</v>
      </c>
      <c r="C38" s="23">
        <v>33</v>
      </c>
      <c r="D38" s="35">
        <v>2322174.4219999998</v>
      </c>
      <c r="E38" s="35">
        <v>2021932.2199999997</v>
      </c>
      <c r="F38" s="35">
        <v>2398668.3450000007</v>
      </c>
      <c r="G38" s="90">
        <f t="shared" ref="G38:G56" si="5">(E38-D38)/D38</f>
        <v>-0.12929356173917933</v>
      </c>
      <c r="H38" s="90">
        <f t="shared" si="3"/>
        <v>0.18632480420139949</v>
      </c>
      <c r="I38" s="245">
        <f t="shared" si="4"/>
        <v>3.294064488666601E-2</v>
      </c>
      <c r="M38" s="201"/>
      <c r="N38" s="201"/>
    </row>
    <row r="39" spans="1:14" x14ac:dyDescent="0.2">
      <c r="C39" s="23">
        <v>34</v>
      </c>
      <c r="D39" s="35">
        <v>2492388.7080000006</v>
      </c>
      <c r="E39" s="35">
        <v>2206062.0629999996</v>
      </c>
      <c r="F39" s="35">
        <v>2433197.3539999998</v>
      </c>
      <c r="G39" s="90">
        <f t="shared" si="5"/>
        <v>-0.11488041334843059</v>
      </c>
      <c r="H39" s="90">
        <f t="shared" si="3"/>
        <v>0.10295961061545178</v>
      </c>
      <c r="I39" s="245">
        <f t="shared" si="4"/>
        <v>-2.3748845358675382E-2</v>
      </c>
      <c r="M39" s="201"/>
      <c r="N39" s="201"/>
    </row>
    <row r="40" spans="1:14" x14ac:dyDescent="0.2">
      <c r="C40" s="23">
        <v>35</v>
      </c>
      <c r="D40" s="35">
        <v>2525773.176</v>
      </c>
      <c r="E40" s="35">
        <v>2175935.7940000002</v>
      </c>
      <c r="F40" s="35">
        <v>2369295.6620000005</v>
      </c>
      <c r="G40" s="90">
        <f t="shared" si="5"/>
        <v>-0.1385070462083329</v>
      </c>
      <c r="H40" s="90">
        <f t="shared" si="3"/>
        <v>8.8862855481847108E-2</v>
      </c>
      <c r="I40" s="245">
        <f t="shared" si="4"/>
        <v>-6.1952322356914405E-2</v>
      </c>
      <c r="M40" s="201"/>
      <c r="N40" s="201"/>
    </row>
    <row r="41" spans="1:14" x14ac:dyDescent="0.2">
      <c r="C41" s="23">
        <v>36</v>
      </c>
      <c r="D41" s="35">
        <v>2539761.3420000002</v>
      </c>
      <c r="E41" s="35">
        <v>2198651.0939999996</v>
      </c>
      <c r="F41" s="35">
        <v>2401174.227</v>
      </c>
      <c r="G41" s="90">
        <f t="shared" si="5"/>
        <v>-0.13430799278619801</v>
      </c>
      <c r="H41" s="90">
        <f t="shared" si="3"/>
        <v>9.2112447287646101E-2</v>
      </c>
      <c r="I41" s="245">
        <f t="shared" si="4"/>
        <v>-5.4566983404380133E-2</v>
      </c>
      <c r="M41" s="201"/>
      <c r="N41" s="201"/>
    </row>
    <row r="42" spans="1:14" x14ac:dyDescent="0.2">
      <c r="C42" s="23">
        <v>37</v>
      </c>
      <c r="D42" s="35">
        <v>2513913.3259999999</v>
      </c>
      <c r="E42" s="35">
        <v>2271994.2629999998</v>
      </c>
      <c r="F42" s="35">
        <v>2416965.5229999996</v>
      </c>
      <c r="G42" s="90">
        <f t="shared" si="5"/>
        <v>-9.6232061980008013E-2</v>
      </c>
      <c r="H42" s="90">
        <f t="shared" si="3"/>
        <v>6.3807934007974118E-2</v>
      </c>
      <c r="I42" s="245">
        <f t="shared" si="4"/>
        <v>-3.8564497032305523E-2</v>
      </c>
      <c r="M42" s="201"/>
      <c r="N42" s="201"/>
    </row>
    <row r="43" spans="1:14" x14ac:dyDescent="0.2">
      <c r="A43" s="23" t="s">
        <v>64</v>
      </c>
      <c r="B43" s="23" t="s">
        <v>64</v>
      </c>
      <c r="C43" s="23">
        <v>38</v>
      </c>
      <c r="D43" s="35">
        <v>2501339.6979999999</v>
      </c>
      <c r="E43" s="35">
        <v>2283992.0200000005</v>
      </c>
      <c r="F43" s="35">
        <v>2374426.2260000003</v>
      </c>
      <c r="G43" s="90">
        <f t="shared" si="5"/>
        <v>-8.689250731269503E-2</v>
      </c>
      <c r="H43" s="90">
        <f t="shared" si="3"/>
        <v>3.9594799459938462E-2</v>
      </c>
      <c r="I43" s="245">
        <f t="shared" si="4"/>
        <v>-5.0738199254373971E-2</v>
      </c>
      <c r="M43" s="201"/>
      <c r="N43" s="201"/>
    </row>
    <row r="44" spans="1:14" x14ac:dyDescent="0.2">
      <c r="C44" s="23">
        <v>39</v>
      </c>
      <c r="D44" s="35">
        <v>2510867.159</v>
      </c>
      <c r="E44" s="35">
        <v>2262081.9629999995</v>
      </c>
      <c r="F44" s="35">
        <v>2403365.8970000008</v>
      </c>
      <c r="G44" s="90">
        <f t="shared" si="5"/>
        <v>-9.9083376477425364E-2</v>
      </c>
      <c r="H44" s="90">
        <f t="shared" si="3"/>
        <v>6.2457477806254588E-2</v>
      </c>
      <c r="I44" s="245">
        <f t="shared" si="4"/>
        <v>-4.2814396458478343E-2</v>
      </c>
      <c r="M44" s="201"/>
      <c r="N44" s="201"/>
    </row>
    <row r="45" spans="1:14" x14ac:dyDescent="0.2">
      <c r="C45" s="23">
        <v>40</v>
      </c>
      <c r="D45" s="35">
        <v>2501883.9900000007</v>
      </c>
      <c r="E45" s="35">
        <v>2286774.5579999997</v>
      </c>
      <c r="F45" s="35">
        <v>2434606.5639999993</v>
      </c>
      <c r="G45" s="90">
        <f t="shared" si="5"/>
        <v>-8.597897938505171E-2</v>
      </c>
      <c r="H45" s="90">
        <f t="shared" si="3"/>
        <v>6.4646515102604885E-2</v>
      </c>
      <c r="I45" s="245">
        <f t="shared" si="4"/>
        <v>-2.689070567176912E-2</v>
      </c>
      <c r="M45" s="201"/>
      <c r="N45" s="201"/>
    </row>
    <row r="46" spans="1:14" x14ac:dyDescent="0.2">
      <c r="C46" s="23">
        <v>41</v>
      </c>
      <c r="D46" s="35">
        <v>2508952.9169999999</v>
      </c>
      <c r="E46" s="35">
        <v>2272397.8720000004</v>
      </c>
      <c r="F46" s="35">
        <v>2416654.9239999996</v>
      </c>
      <c r="G46" s="90">
        <f t="shared" si="5"/>
        <v>-9.4284369944595284E-2</v>
      </c>
      <c r="H46" s="90">
        <f t="shared" si="3"/>
        <v>6.3482303771493401E-2</v>
      </c>
      <c r="I46" s="245">
        <f t="shared" si="4"/>
        <v>-3.6787455186828542E-2</v>
      </c>
      <c r="M46" s="201"/>
      <c r="N46" s="201"/>
    </row>
    <row r="47" spans="1:14" x14ac:dyDescent="0.2">
      <c r="A47" s="23" t="s">
        <v>62</v>
      </c>
      <c r="B47" s="23" t="s">
        <v>63</v>
      </c>
      <c r="C47" s="23">
        <v>42</v>
      </c>
      <c r="D47" s="35">
        <v>2492391.9760000003</v>
      </c>
      <c r="E47" s="35">
        <v>2285981.6029999992</v>
      </c>
      <c r="F47" s="35">
        <v>2342876.7579999999</v>
      </c>
      <c r="G47" s="90">
        <f t="shared" si="5"/>
        <v>-8.2816176182393966E-2</v>
      </c>
      <c r="H47" s="90">
        <f t="shared" si="3"/>
        <v>2.4888719544083202E-2</v>
      </c>
      <c r="I47" s="245">
        <f t="shared" si="4"/>
        <v>-5.9988645221027759E-2</v>
      </c>
      <c r="M47" s="201"/>
      <c r="N47" s="201"/>
    </row>
    <row r="48" spans="1:14" x14ac:dyDescent="0.2">
      <c r="C48" s="23">
        <v>43</v>
      </c>
      <c r="D48" s="35">
        <v>2508750.6229999992</v>
      </c>
      <c r="E48" s="35">
        <v>2322586.2549999994</v>
      </c>
      <c r="F48" s="35">
        <v>2376726.1579999998</v>
      </c>
      <c r="G48" s="90">
        <f t="shared" si="5"/>
        <v>-7.4206007680979388E-2</v>
      </c>
      <c r="H48" s="90">
        <f t="shared" si="3"/>
        <v>2.3310179711711249E-2</v>
      </c>
      <c r="I48" s="245">
        <f>(F48-D48)/D48</f>
        <v>-5.2625583344000401E-2</v>
      </c>
      <c r="M48" s="201"/>
      <c r="N48" s="201"/>
    </row>
    <row r="49" spans="1:14" x14ac:dyDescent="0.2">
      <c r="C49" s="23">
        <v>44</v>
      </c>
      <c r="D49" s="35">
        <v>2490744.7779999999</v>
      </c>
      <c r="E49" s="35">
        <v>2257555.0720000002</v>
      </c>
      <c r="F49" s="35">
        <v>2382474.8339999998</v>
      </c>
      <c r="G49" s="90">
        <f t="shared" si="5"/>
        <v>-9.362248113885227E-2</v>
      </c>
      <c r="H49" s="90">
        <f t="shared" ref="H49:H57" si="6">(F49-E49)/E49</f>
        <v>5.5334092864158323E-2</v>
      </c>
      <c r="I49" s="245">
        <f t="shared" ref="I49:I56" si="7">(F49-D49)/D49</f>
        <v>-4.3468903340204104E-2</v>
      </c>
      <c r="M49" s="201"/>
      <c r="N49" s="201"/>
    </row>
    <row r="50" spans="1:14" x14ac:dyDescent="0.2">
      <c r="C50" s="23">
        <v>45</v>
      </c>
      <c r="D50" s="35">
        <v>2541879.2220000001</v>
      </c>
      <c r="E50" s="35">
        <v>2297015.0069999998</v>
      </c>
      <c r="F50" s="35">
        <v>2395538.4440000001</v>
      </c>
      <c r="G50" s="90">
        <f t="shared" si="5"/>
        <v>-9.6331962935412949E-2</v>
      </c>
      <c r="H50" s="90">
        <f t="shared" si="6"/>
        <v>4.2891943108667896E-2</v>
      </c>
      <c r="I50" s="245">
        <f t="shared" si="7"/>
        <v>-5.7571884900517088E-2</v>
      </c>
      <c r="M50" s="201"/>
      <c r="N50" s="201"/>
    </row>
    <row r="51" spans="1:14" x14ac:dyDescent="0.2">
      <c r="A51" s="23" t="s">
        <v>61</v>
      </c>
      <c r="B51" s="23" t="s">
        <v>61</v>
      </c>
      <c r="C51" s="23">
        <v>46</v>
      </c>
      <c r="D51" s="35">
        <v>2550491.8570000003</v>
      </c>
      <c r="E51" s="35">
        <v>2359733.69</v>
      </c>
      <c r="F51" s="35">
        <v>2356925.0239999997</v>
      </c>
      <c r="G51" s="90">
        <f t="shared" si="5"/>
        <v>-7.4792697916855319E-2</v>
      </c>
      <c r="H51" s="90">
        <f t="shared" si="6"/>
        <v>-1.1902470231715857E-3</v>
      </c>
      <c r="I51" s="245">
        <f t="shared" si="7"/>
        <v>-7.5893923153976389E-2</v>
      </c>
      <c r="J51" s="201"/>
      <c r="M51" s="201"/>
      <c r="N51" s="201"/>
    </row>
    <row r="52" spans="1:14" x14ac:dyDescent="0.2">
      <c r="C52" s="23">
        <v>47</v>
      </c>
      <c r="D52" s="35">
        <v>2565641.2440000004</v>
      </c>
      <c r="E52" s="35">
        <v>2334622.2160000005</v>
      </c>
      <c r="F52" s="35">
        <v>2369292.997</v>
      </c>
      <c r="G52" s="90">
        <f t="shared" si="5"/>
        <v>-9.0043387219573362E-2</v>
      </c>
      <c r="H52" s="90">
        <f t="shared" si="6"/>
        <v>1.4850702937026916E-2</v>
      </c>
      <c r="I52" s="245">
        <f t="shared" si="7"/>
        <v>-7.6529891877588019E-2</v>
      </c>
      <c r="M52" s="201"/>
      <c r="N52" s="201"/>
    </row>
    <row r="53" spans="1:14" x14ac:dyDescent="0.2">
      <c r="C53" s="23">
        <v>48</v>
      </c>
      <c r="D53" s="35">
        <v>2560113.2629999998</v>
      </c>
      <c r="E53" s="35">
        <v>2370311.5819999995</v>
      </c>
      <c r="F53" s="35">
        <v>2356998.0110000004</v>
      </c>
      <c r="G53" s="90">
        <f t="shared" si="5"/>
        <v>-7.4138001526380254E-2</v>
      </c>
      <c r="H53" s="90">
        <f t="shared" si="6"/>
        <v>-5.6168020698635175E-3</v>
      </c>
      <c r="I53" s="245">
        <f t="shared" si="7"/>
        <v>-7.9338385115814855E-2</v>
      </c>
      <c r="M53" s="201"/>
      <c r="N53" s="201"/>
    </row>
    <row r="54" spans="1:14" x14ac:dyDescent="0.2">
      <c r="C54" s="23">
        <v>49</v>
      </c>
      <c r="D54" s="35">
        <v>2565069.8859999999</v>
      </c>
      <c r="E54" s="35">
        <v>2269229.963</v>
      </c>
      <c r="F54" s="35">
        <v>2375446.9719999996</v>
      </c>
      <c r="G54" s="90">
        <f t="shared" si="5"/>
        <v>-0.11533405955708138</v>
      </c>
      <c r="H54" s="90">
        <f t="shared" si="6"/>
        <v>4.6807512121678968E-2</v>
      </c>
      <c r="I54" s="245">
        <f t="shared" si="7"/>
        <v>-7.3925047826162951E-2</v>
      </c>
      <c r="M54" s="201"/>
      <c r="N54" s="201"/>
    </row>
    <row r="55" spans="1:14" x14ac:dyDescent="0.2">
      <c r="A55" s="23" t="s">
        <v>60</v>
      </c>
      <c r="B55" s="23" t="s">
        <v>60</v>
      </c>
      <c r="C55" s="23">
        <v>50</v>
      </c>
      <c r="D55" s="91">
        <v>2562166.0060000001</v>
      </c>
      <c r="E55" s="35">
        <v>2318676.8709999998</v>
      </c>
      <c r="F55" s="35">
        <v>2597210.1369999996</v>
      </c>
      <c r="G55" s="90">
        <f t="shared" si="5"/>
        <v>-9.5032536701292969E-2</v>
      </c>
      <c r="H55" s="90">
        <f t="shared" si="6"/>
        <v>0.1201259517803677</v>
      </c>
      <c r="I55" s="245">
        <f t="shared" si="7"/>
        <v>1.3677541157729178E-2</v>
      </c>
      <c r="M55" s="201"/>
      <c r="N55" s="201"/>
    </row>
    <row r="56" spans="1:14" x14ac:dyDescent="0.2">
      <c r="C56" s="23">
        <v>51</v>
      </c>
      <c r="D56" s="91">
        <v>2637021.301</v>
      </c>
      <c r="E56" s="35">
        <v>2435647.1290000007</v>
      </c>
      <c r="F56" s="35">
        <v>2323966.9839999997</v>
      </c>
      <c r="G56" s="90">
        <f t="shared" si="5"/>
        <v>-7.6364256869534977E-2</v>
      </c>
      <c r="H56" s="90">
        <f t="shared" si="6"/>
        <v>-4.5852350149692363E-2</v>
      </c>
      <c r="I56" s="245">
        <f t="shared" si="7"/>
        <v>-0.11871512637432438</v>
      </c>
      <c r="M56" s="201"/>
      <c r="N56" s="201"/>
    </row>
    <row r="57" spans="1:14" x14ac:dyDescent="0.2">
      <c r="C57" s="23">
        <v>52</v>
      </c>
      <c r="D57" s="35">
        <v>2066751.4790000001</v>
      </c>
      <c r="E57" s="35">
        <v>2092414.2779999997</v>
      </c>
      <c r="F57" s="35">
        <v>1779173.0210000002</v>
      </c>
      <c r="G57" s="90">
        <v>-0.08</v>
      </c>
      <c r="H57" s="90">
        <f t="shared" si="6"/>
        <v>-0.14970326875202081</v>
      </c>
      <c r="I57" s="245">
        <f>(F57-D57)/D57</f>
        <v>-0.13914515650384099</v>
      </c>
      <c r="M57" s="201"/>
      <c r="N57" s="201"/>
    </row>
    <row r="58" spans="1:14" x14ac:dyDescent="0.2">
      <c r="C58" s="23">
        <v>53</v>
      </c>
      <c r="D58" s="38" t="s">
        <v>194</v>
      </c>
      <c r="E58" s="42">
        <v>2085896.5009999999</v>
      </c>
      <c r="F58" s="35">
        <v>767648.39899999998</v>
      </c>
      <c r="G58" s="90">
        <v>-0.09</v>
      </c>
      <c r="H58" s="90">
        <f>(F58-E58)/E58</f>
        <v>-0.63198154911713911</v>
      </c>
      <c r="I58" s="245"/>
      <c r="M58" s="201"/>
      <c r="N58" s="201"/>
    </row>
    <row r="59" spans="1:14" x14ac:dyDescent="0.2">
      <c r="H59"/>
      <c r="M59" s="201"/>
      <c r="N59" s="201"/>
    </row>
    <row r="60" spans="1:14" x14ac:dyDescent="0.2">
      <c r="A60" s="21" t="s">
        <v>58</v>
      </c>
      <c r="H60"/>
      <c r="M60" s="201"/>
    </row>
    <row r="61" spans="1:14" x14ac:dyDescent="0.2">
      <c r="A61" s="22" t="s">
        <v>59</v>
      </c>
      <c r="C61" s="90"/>
      <c r="D61" s="90"/>
      <c r="E61" s="85"/>
      <c r="F61" s="85"/>
      <c r="M61" s="201"/>
    </row>
    <row r="62" spans="1:14" x14ac:dyDescent="0.2">
      <c r="A62" s="222" t="s">
        <v>247</v>
      </c>
      <c r="C62" s="90"/>
      <c r="D62" s="90"/>
      <c r="E62" s="85"/>
      <c r="F62" s="85"/>
      <c r="M62" s="201"/>
    </row>
    <row r="63" spans="1:14" x14ac:dyDescent="0.2">
      <c r="A63" s="227" t="s">
        <v>248</v>
      </c>
      <c r="C63" s="90"/>
      <c r="D63" s="90"/>
      <c r="E63" s="85"/>
      <c r="F63" s="85"/>
      <c r="M63" s="201"/>
    </row>
    <row r="64" spans="1:14" x14ac:dyDescent="0.2">
      <c r="C64" s="90"/>
      <c r="D64" s="90"/>
      <c r="E64" s="85"/>
      <c r="F64" s="85"/>
      <c r="M64" s="201"/>
    </row>
    <row r="65" spans="3:13" x14ac:dyDescent="0.2">
      <c r="C65" s="90"/>
      <c r="D65" s="90"/>
      <c r="E65" s="85"/>
      <c r="F65" s="85"/>
      <c r="M65" s="201"/>
    </row>
    <row r="66" spans="3:13" x14ac:dyDescent="0.2">
      <c r="C66" s="90"/>
      <c r="D66" s="90"/>
      <c r="E66" s="85"/>
      <c r="F66" s="85"/>
      <c r="M66" s="201"/>
    </row>
    <row r="67" spans="3:13" x14ac:dyDescent="0.2">
      <c r="C67" s="90"/>
      <c r="D67" s="90"/>
      <c r="E67" s="85"/>
      <c r="F67" s="85"/>
      <c r="M67" s="201"/>
    </row>
    <row r="68" spans="3:13" x14ac:dyDescent="0.2">
      <c r="C68" s="90"/>
      <c r="D68" s="90"/>
      <c r="E68" s="85"/>
      <c r="F68" s="85"/>
      <c r="M68" s="201"/>
    </row>
    <row r="69" spans="3:13" x14ac:dyDescent="0.2">
      <c r="C69" s="90"/>
      <c r="D69" s="90"/>
      <c r="E69" s="85"/>
      <c r="F69" s="85"/>
      <c r="M69" s="201"/>
    </row>
    <row r="70" spans="3:13" x14ac:dyDescent="0.2">
      <c r="C70" s="90"/>
      <c r="D70" s="90"/>
      <c r="E70" s="85"/>
      <c r="F70" s="85"/>
      <c r="M70" s="201"/>
    </row>
    <row r="71" spans="3:13" x14ac:dyDescent="0.2">
      <c r="C71" s="90"/>
      <c r="D71" s="90"/>
      <c r="E71" s="85"/>
      <c r="F71" s="85"/>
      <c r="M71" s="201"/>
    </row>
    <row r="72" spans="3:13" x14ac:dyDescent="0.2">
      <c r="C72" s="90"/>
      <c r="D72" s="90"/>
      <c r="E72" s="85"/>
      <c r="F72" s="85"/>
      <c r="M72" s="201"/>
    </row>
    <row r="73" spans="3:13" x14ac:dyDescent="0.2">
      <c r="C73" s="90"/>
      <c r="D73" s="90"/>
      <c r="E73" s="85"/>
      <c r="F73" s="85"/>
      <c r="M73" s="201"/>
    </row>
    <row r="74" spans="3:13" x14ac:dyDescent="0.2">
      <c r="C74" s="90"/>
      <c r="D74" s="90"/>
      <c r="E74" s="85"/>
      <c r="F74" s="85"/>
      <c r="M74" s="201"/>
    </row>
    <row r="75" spans="3:13" x14ac:dyDescent="0.2">
      <c r="C75" s="90"/>
      <c r="D75" s="90"/>
      <c r="E75" s="85"/>
      <c r="F75" s="85"/>
      <c r="M75" s="201"/>
    </row>
    <row r="76" spans="3:13" x14ac:dyDescent="0.2">
      <c r="C76" s="90"/>
      <c r="D76" s="90"/>
      <c r="E76" s="85"/>
      <c r="F76" s="85"/>
      <c r="M76" s="201"/>
    </row>
    <row r="77" spans="3:13" x14ac:dyDescent="0.2">
      <c r="C77" s="90"/>
      <c r="D77" s="90"/>
      <c r="E77" s="85"/>
      <c r="F77" s="85"/>
      <c r="M77" s="201"/>
    </row>
    <row r="78" spans="3:13" x14ac:dyDescent="0.2">
      <c r="C78" s="90"/>
      <c r="D78" s="90"/>
      <c r="E78" s="85"/>
      <c r="F78" s="85"/>
      <c r="M78" s="201"/>
    </row>
    <row r="79" spans="3:13" x14ac:dyDescent="0.2">
      <c r="C79" s="90"/>
      <c r="D79" s="90"/>
      <c r="E79" s="85"/>
      <c r="F79" s="85"/>
      <c r="M79" s="201"/>
    </row>
    <row r="80" spans="3:13" x14ac:dyDescent="0.2">
      <c r="C80" s="90"/>
      <c r="D80" s="90"/>
      <c r="E80" s="85"/>
      <c r="F80" s="85"/>
      <c r="M80" s="201"/>
    </row>
    <row r="81" spans="3:13" x14ac:dyDescent="0.2">
      <c r="C81" s="90"/>
      <c r="D81" s="90"/>
      <c r="E81" s="85"/>
      <c r="F81" s="85"/>
      <c r="M81" s="201"/>
    </row>
    <row r="82" spans="3:13" x14ac:dyDescent="0.2">
      <c r="C82" s="90"/>
      <c r="D82" s="90"/>
      <c r="E82" s="85"/>
      <c r="F82" s="85"/>
      <c r="M82" s="201"/>
    </row>
    <row r="83" spans="3:13" x14ac:dyDescent="0.2">
      <c r="C83" s="90"/>
      <c r="D83" s="90"/>
      <c r="E83" s="85"/>
      <c r="F83" s="85"/>
      <c r="M83" s="201"/>
    </row>
    <row r="84" spans="3:13" x14ac:dyDescent="0.2">
      <c r="C84" s="90"/>
      <c r="D84" s="90"/>
      <c r="E84" s="85"/>
      <c r="F84" s="85"/>
      <c r="M84" s="201"/>
    </row>
    <row r="85" spans="3:13" x14ac:dyDescent="0.2">
      <c r="C85" s="90"/>
      <c r="D85" s="90"/>
      <c r="E85" s="85"/>
      <c r="F85" s="85"/>
      <c r="M85" s="201"/>
    </row>
    <row r="86" spans="3:13" x14ac:dyDescent="0.2">
      <c r="C86" s="90"/>
      <c r="D86" s="90"/>
      <c r="E86" s="85"/>
      <c r="F86" s="85"/>
      <c r="M86" s="201"/>
    </row>
    <row r="87" spans="3:13" x14ac:dyDescent="0.2">
      <c r="C87" s="90"/>
      <c r="D87" s="90"/>
      <c r="E87" s="85"/>
      <c r="F87" s="85"/>
      <c r="M87" s="201"/>
    </row>
    <row r="88" spans="3:13" x14ac:dyDescent="0.2">
      <c r="C88" s="90"/>
      <c r="D88" s="90"/>
      <c r="E88" s="85"/>
      <c r="F88" s="85"/>
      <c r="M88" s="201"/>
    </row>
    <row r="89" spans="3:13" x14ac:dyDescent="0.2">
      <c r="C89" s="90"/>
      <c r="D89" s="90"/>
      <c r="E89" s="85"/>
      <c r="F89" s="85"/>
      <c r="M89" s="201"/>
    </row>
    <row r="90" spans="3:13" x14ac:dyDescent="0.2">
      <c r="C90" s="90"/>
      <c r="D90" s="90"/>
      <c r="E90" s="85"/>
      <c r="F90" s="85"/>
      <c r="M90" s="201"/>
    </row>
    <row r="91" spans="3:13" x14ac:dyDescent="0.2">
      <c r="E91" s="92"/>
      <c r="F91" s="92"/>
      <c r="M91" s="201"/>
    </row>
    <row r="92" spans="3:13" x14ac:dyDescent="0.2">
      <c r="E92" s="92"/>
      <c r="F92" s="92"/>
      <c r="M92" s="201"/>
    </row>
    <row r="93" spans="3:13" x14ac:dyDescent="0.2">
      <c r="E93" s="92"/>
      <c r="F93" s="92"/>
      <c r="M93" s="201"/>
    </row>
    <row r="94" spans="3:13" x14ac:dyDescent="0.2">
      <c r="E94" s="92"/>
      <c r="F94" s="92"/>
      <c r="M94" s="201"/>
    </row>
    <row r="95" spans="3:13" x14ac:dyDescent="0.2">
      <c r="E95" s="92"/>
      <c r="F95" s="92"/>
      <c r="M95" s="201"/>
    </row>
    <row r="96" spans="3:13" x14ac:dyDescent="0.2">
      <c r="E96" s="92"/>
      <c r="F96" s="92"/>
      <c r="M96" s="201"/>
    </row>
    <row r="97" spans="4:13" x14ac:dyDescent="0.2">
      <c r="E97" s="92"/>
      <c r="F97" s="92"/>
      <c r="M97" s="201"/>
    </row>
    <row r="98" spans="4:13" x14ac:dyDescent="0.2">
      <c r="E98" s="92"/>
      <c r="F98" s="92"/>
      <c r="M98" s="201"/>
    </row>
    <row r="99" spans="4:13" x14ac:dyDescent="0.2">
      <c r="E99" s="92"/>
      <c r="F99" s="92"/>
      <c r="M99" s="201"/>
    </row>
    <row r="100" spans="4:13" x14ac:dyDescent="0.2">
      <c r="E100" s="92"/>
      <c r="F100" s="92"/>
      <c r="M100" s="201"/>
    </row>
    <row r="101" spans="4:13" x14ac:dyDescent="0.2">
      <c r="E101" s="92"/>
      <c r="F101" s="92"/>
      <c r="M101" s="201"/>
    </row>
    <row r="102" spans="4:13" x14ac:dyDescent="0.2">
      <c r="E102" s="92"/>
      <c r="F102" s="92"/>
      <c r="M102" s="201"/>
    </row>
    <row r="103" spans="4:13" x14ac:dyDescent="0.2">
      <c r="E103" s="92"/>
      <c r="F103" s="92"/>
      <c r="M103" s="201"/>
    </row>
    <row r="104" spans="4:13" x14ac:dyDescent="0.2">
      <c r="E104" s="92"/>
      <c r="F104" s="92"/>
      <c r="M104" s="201"/>
    </row>
    <row r="105" spans="4:13" x14ac:dyDescent="0.2">
      <c r="E105" s="92"/>
      <c r="F105" s="92"/>
      <c r="M105" s="201"/>
    </row>
    <row r="106" spans="4:13" x14ac:dyDescent="0.2">
      <c r="E106" s="92"/>
      <c r="F106" s="92"/>
      <c r="M106" s="201"/>
    </row>
    <row r="107" spans="4:13" x14ac:dyDescent="0.2">
      <c r="D107" s="92"/>
      <c r="E107" s="92"/>
      <c r="F107" s="92"/>
      <c r="M107" s="201"/>
    </row>
    <row r="108" spans="4:13" x14ac:dyDescent="0.2">
      <c r="D108" s="92"/>
      <c r="E108" s="92"/>
      <c r="F108" s="92"/>
    </row>
    <row r="109" spans="4:13" x14ac:dyDescent="0.2">
      <c r="D109" s="92"/>
      <c r="E109" s="92"/>
      <c r="F109" s="92"/>
    </row>
    <row r="110" spans="4:13" x14ac:dyDescent="0.2">
      <c r="D110" s="92"/>
      <c r="E110" s="92"/>
      <c r="F110" s="92"/>
    </row>
    <row r="111" spans="4:13" x14ac:dyDescent="0.2">
      <c r="D111" s="92"/>
      <c r="E111" s="92"/>
      <c r="F111" s="92"/>
    </row>
    <row r="112" spans="4:13" x14ac:dyDescent="0.2">
      <c r="D112" s="92"/>
      <c r="E112" s="92"/>
      <c r="F112" s="92"/>
    </row>
    <row r="113" spans="4:6" x14ac:dyDescent="0.2">
      <c r="D113" s="92"/>
      <c r="E113" s="92"/>
      <c r="F113" s="92"/>
    </row>
    <row r="114" spans="4:6" x14ac:dyDescent="0.2">
      <c r="D114" s="92"/>
      <c r="E114" s="92"/>
      <c r="F114" s="92"/>
    </row>
    <row r="115" spans="4:6" x14ac:dyDescent="0.2">
      <c r="D115" s="92"/>
      <c r="E115" s="92"/>
      <c r="F115" s="92"/>
    </row>
    <row r="116" spans="4:6" x14ac:dyDescent="0.2">
      <c r="D116" s="92"/>
      <c r="E116" s="92"/>
      <c r="F116" s="92"/>
    </row>
    <row r="117" spans="4:6" x14ac:dyDescent="0.2">
      <c r="D117" s="92"/>
      <c r="E117" s="92"/>
      <c r="F117" s="92"/>
    </row>
    <row r="118" spans="4:6" x14ac:dyDescent="0.2">
      <c r="D118" s="92"/>
      <c r="E118" s="92"/>
      <c r="F118" s="92"/>
    </row>
    <row r="119" spans="4:6" x14ac:dyDescent="0.2">
      <c r="D119" s="92"/>
      <c r="E119" s="92"/>
      <c r="F119" s="92"/>
    </row>
    <row r="120" spans="4:6" x14ac:dyDescent="0.2">
      <c r="D120" s="92"/>
      <c r="E120" s="92"/>
      <c r="F120" s="92"/>
    </row>
    <row r="121" spans="4:6" x14ac:dyDescent="0.2">
      <c r="D121" s="92"/>
      <c r="E121" s="92"/>
      <c r="F121" s="92"/>
    </row>
    <row r="122" spans="4:6" x14ac:dyDescent="0.2">
      <c r="D122" s="92"/>
      <c r="E122" s="92"/>
      <c r="F122" s="92"/>
    </row>
    <row r="123" spans="4:6" x14ac:dyDescent="0.2">
      <c r="D123" s="92"/>
      <c r="E123" s="92"/>
      <c r="F123" s="92"/>
    </row>
    <row r="124" spans="4:6" x14ac:dyDescent="0.2">
      <c r="D124" s="92"/>
      <c r="E124" s="92"/>
      <c r="F124" s="92"/>
    </row>
    <row r="125" spans="4:6" x14ac:dyDescent="0.2">
      <c r="D125" s="92"/>
      <c r="E125" s="92"/>
      <c r="F125" s="92"/>
    </row>
    <row r="126" spans="4:6" x14ac:dyDescent="0.2">
      <c r="D126" s="92"/>
      <c r="E126" s="92"/>
      <c r="F126" s="92"/>
    </row>
    <row r="127" spans="4:6" x14ac:dyDescent="0.2">
      <c r="D127" s="92"/>
      <c r="E127" s="92"/>
      <c r="F127" s="92"/>
    </row>
    <row r="128" spans="4:6" x14ac:dyDescent="0.2">
      <c r="D128" s="92"/>
      <c r="E128" s="92"/>
      <c r="F128" s="92"/>
    </row>
    <row r="129" spans="4:6" x14ac:dyDescent="0.2">
      <c r="D129" s="92"/>
      <c r="E129" s="92"/>
      <c r="F129" s="92"/>
    </row>
    <row r="130" spans="4:6" x14ac:dyDescent="0.2">
      <c r="D130" s="92"/>
      <c r="E130" s="92"/>
      <c r="F130" s="92"/>
    </row>
    <row r="131" spans="4:6" x14ac:dyDescent="0.2">
      <c r="D131" s="92"/>
      <c r="E131" s="92"/>
      <c r="F131" s="92"/>
    </row>
    <row r="132" spans="4:6" x14ac:dyDescent="0.2">
      <c r="D132" s="92"/>
      <c r="E132" s="92"/>
      <c r="F132" s="92"/>
    </row>
    <row r="133" spans="4:6" x14ac:dyDescent="0.2">
      <c r="D133" s="92"/>
      <c r="E133" s="92"/>
      <c r="F133" s="92"/>
    </row>
    <row r="134" spans="4:6" x14ac:dyDescent="0.2">
      <c r="D134" s="92"/>
      <c r="E134" s="92"/>
      <c r="F134" s="92"/>
    </row>
    <row r="135" spans="4:6" x14ac:dyDescent="0.2">
      <c r="D135" s="92"/>
      <c r="E135" s="92"/>
      <c r="F135" s="92"/>
    </row>
    <row r="136" spans="4:6" x14ac:dyDescent="0.2">
      <c r="D136" s="92"/>
      <c r="E136" s="92"/>
      <c r="F136" s="92"/>
    </row>
    <row r="137" spans="4:6" x14ac:dyDescent="0.2">
      <c r="D137" s="92"/>
      <c r="E137" s="92"/>
      <c r="F137" s="92"/>
    </row>
    <row r="138" spans="4:6" x14ac:dyDescent="0.2">
      <c r="D138" s="92"/>
      <c r="E138" s="92"/>
      <c r="F138" s="92"/>
    </row>
    <row r="139" spans="4:6" x14ac:dyDescent="0.2">
      <c r="D139" s="92"/>
      <c r="E139" s="92"/>
      <c r="F139" s="92"/>
    </row>
    <row r="140" spans="4:6" x14ac:dyDescent="0.2">
      <c r="D140" s="92"/>
      <c r="E140" s="92"/>
      <c r="F140" s="92"/>
    </row>
    <row r="141" spans="4:6" x14ac:dyDescent="0.2">
      <c r="D141" s="92"/>
      <c r="E141" s="92"/>
      <c r="F141" s="92"/>
    </row>
    <row r="142" spans="4:6" x14ac:dyDescent="0.2">
      <c r="D142" s="92"/>
    </row>
    <row r="143" spans="4:6" x14ac:dyDescent="0.2">
      <c r="D143" s="92"/>
    </row>
    <row r="144" spans="4:6" x14ac:dyDescent="0.2">
      <c r="D144" s="92"/>
    </row>
    <row r="145" spans="4:4" x14ac:dyDescent="0.2">
      <c r="D145" s="92"/>
    </row>
    <row r="146" spans="4:4" x14ac:dyDescent="0.2">
      <c r="D146" s="92"/>
    </row>
    <row r="147" spans="4:4" x14ac:dyDescent="0.2">
      <c r="D147" s="92"/>
    </row>
    <row r="148" spans="4:4" x14ac:dyDescent="0.2">
      <c r="D148" s="92"/>
    </row>
    <row r="149" spans="4:4" x14ac:dyDescent="0.2">
      <c r="D149" s="92"/>
    </row>
    <row r="150" spans="4:4" x14ac:dyDescent="0.2">
      <c r="D150" s="92"/>
    </row>
    <row r="151" spans="4:4" x14ac:dyDescent="0.2">
      <c r="D151" s="92"/>
    </row>
    <row r="152" spans="4:4" x14ac:dyDescent="0.2">
      <c r="D152" s="92"/>
    </row>
    <row r="153" spans="4:4" x14ac:dyDescent="0.2">
      <c r="D153" s="92"/>
    </row>
    <row r="154" spans="4:4" x14ac:dyDescent="0.2">
      <c r="D154" s="92"/>
    </row>
    <row r="155" spans="4:4" x14ac:dyDescent="0.2">
      <c r="D155" s="92"/>
    </row>
    <row r="156" spans="4:4" x14ac:dyDescent="0.2">
      <c r="D156" s="92"/>
    </row>
    <row r="157" spans="4:4" x14ac:dyDescent="0.2">
      <c r="D157" s="92"/>
    </row>
    <row r="158" spans="4:4" x14ac:dyDescent="0.2">
      <c r="D158" s="92"/>
    </row>
  </sheetData>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E825F-9CC8-422A-A92A-01AB185A1364}">
  <sheetPr codeName="Blad15">
    <tabColor rgb="FFFFFF00"/>
  </sheetPr>
  <dimension ref="A1:V195"/>
  <sheetViews>
    <sheetView zoomScaleNormal="100" zoomScaleSheetLayoutView="96" workbookViewId="0">
      <pane xSplit="2" ySplit="5" topLeftCell="I24" activePane="bottomRight" state="frozen"/>
      <selection pane="topRight" activeCell="C1" sqref="C1"/>
      <selection pane="bottomLeft" activeCell="A6" sqref="A6"/>
      <selection pane="bottomRight"/>
    </sheetView>
  </sheetViews>
  <sheetFormatPr defaultRowHeight="14.25" x14ac:dyDescent="0.2"/>
  <cols>
    <col min="1" max="1" width="9" style="23"/>
    <col min="2" max="2" width="12.5" style="23" customWidth="1"/>
    <col min="3" max="6" width="18.875" style="23" customWidth="1"/>
    <col min="7" max="11" width="18.875" style="25" customWidth="1"/>
    <col min="12" max="12" width="4.5" style="25" customWidth="1"/>
    <col min="13" max="13" width="12.375" style="23" customWidth="1"/>
    <col min="14" max="16" width="14" style="23" customWidth="1"/>
    <col min="17" max="17" width="12.75" customWidth="1"/>
    <col min="18" max="19" width="14" customWidth="1"/>
    <col min="20" max="20" width="12.75" customWidth="1"/>
    <col min="21" max="22" width="14" customWidth="1"/>
  </cols>
  <sheetData>
    <row r="1" spans="1:22" s="3" customFormat="1" ht="15" x14ac:dyDescent="0.25">
      <c r="A1" s="137" t="s">
        <v>337</v>
      </c>
      <c r="B1" s="84"/>
      <c r="C1" s="173"/>
      <c r="D1" s="84"/>
      <c r="E1" s="84"/>
      <c r="F1" s="84"/>
      <c r="G1" s="174"/>
      <c r="H1" s="174"/>
      <c r="I1" s="174"/>
      <c r="J1" s="174"/>
      <c r="K1" s="174"/>
      <c r="L1" s="174"/>
      <c r="M1" s="84"/>
      <c r="N1" s="84"/>
      <c r="O1" s="84"/>
      <c r="P1" s="84"/>
    </row>
    <row r="2" spans="1:22" s="3" customFormat="1" ht="15" x14ac:dyDescent="0.25">
      <c r="A2" s="152" t="s">
        <v>338</v>
      </c>
      <c r="B2" s="84"/>
      <c r="C2" s="173"/>
      <c r="D2" s="84"/>
      <c r="E2" s="84"/>
      <c r="F2" s="84"/>
      <c r="G2" s="174"/>
      <c r="H2" s="174"/>
      <c r="I2" s="174"/>
      <c r="J2" s="174"/>
      <c r="K2" s="174"/>
      <c r="L2" s="174"/>
      <c r="M2" s="84"/>
      <c r="N2" s="84"/>
      <c r="O2" s="84"/>
      <c r="P2" s="84"/>
    </row>
    <row r="3" spans="1:22" x14ac:dyDescent="0.2">
      <c r="C3" s="403">
        <v>2019</v>
      </c>
      <c r="D3" s="403"/>
      <c r="E3" s="403"/>
      <c r="F3" s="403">
        <v>2020</v>
      </c>
      <c r="G3" s="403"/>
      <c r="H3" s="403"/>
      <c r="I3" s="403">
        <v>2021</v>
      </c>
      <c r="J3" s="403"/>
      <c r="K3" s="403"/>
      <c r="L3" s="194"/>
      <c r="N3" s="21" t="s">
        <v>173</v>
      </c>
      <c r="O3" s="21"/>
      <c r="Q3" s="195" t="s">
        <v>173</v>
      </c>
      <c r="R3" s="195"/>
      <c r="S3" s="23"/>
      <c r="T3" s="233" t="s">
        <v>173</v>
      </c>
      <c r="U3" s="233"/>
      <c r="V3" s="23"/>
    </row>
    <row r="4" spans="1:22" s="1" customFormat="1" ht="26.25" x14ac:dyDescent="0.25">
      <c r="A4" s="21"/>
      <c r="B4" s="21" t="s">
        <v>145</v>
      </c>
      <c r="C4" s="94" t="s">
        <v>152</v>
      </c>
      <c r="D4" s="94" t="s">
        <v>151</v>
      </c>
      <c r="E4" s="94" t="s">
        <v>150</v>
      </c>
      <c r="F4" s="94" t="s">
        <v>152</v>
      </c>
      <c r="G4" s="93" t="s">
        <v>151</v>
      </c>
      <c r="H4" s="93" t="s">
        <v>150</v>
      </c>
      <c r="I4" s="94" t="s">
        <v>152</v>
      </c>
      <c r="J4" s="93" t="s">
        <v>151</v>
      </c>
      <c r="K4" s="93" t="s">
        <v>150</v>
      </c>
      <c r="L4" s="210"/>
      <c r="M4" s="21"/>
      <c r="N4" s="211" t="s">
        <v>218</v>
      </c>
      <c r="O4" s="212" t="s">
        <v>219</v>
      </c>
      <c r="P4" s="212" t="s">
        <v>220</v>
      </c>
      <c r="Q4" s="211" t="s">
        <v>221</v>
      </c>
      <c r="R4" s="212" t="s">
        <v>222</v>
      </c>
      <c r="S4" s="212" t="s">
        <v>223</v>
      </c>
      <c r="T4" s="211" t="s">
        <v>249</v>
      </c>
      <c r="U4" s="212" t="s">
        <v>250</v>
      </c>
      <c r="V4" s="212" t="s">
        <v>251</v>
      </c>
    </row>
    <row r="5" spans="1:22" s="98" customFormat="1" ht="25.5" x14ac:dyDescent="0.2">
      <c r="A5" s="22"/>
      <c r="B5" s="22"/>
      <c r="C5" s="22" t="s">
        <v>149</v>
      </c>
      <c r="D5" s="22" t="s">
        <v>148</v>
      </c>
      <c r="E5" s="22" t="s">
        <v>147</v>
      </c>
      <c r="F5" s="22" t="s">
        <v>149</v>
      </c>
      <c r="G5" s="22" t="s">
        <v>148</v>
      </c>
      <c r="H5" s="22" t="s">
        <v>147</v>
      </c>
      <c r="I5" s="22" t="s">
        <v>149</v>
      </c>
      <c r="J5" s="22" t="s">
        <v>148</v>
      </c>
      <c r="K5" s="22" t="s">
        <v>147</v>
      </c>
      <c r="L5" s="22"/>
      <c r="M5" s="22"/>
      <c r="N5" s="213" t="s">
        <v>149</v>
      </c>
      <c r="O5" s="213" t="s">
        <v>148</v>
      </c>
      <c r="P5" s="213" t="s">
        <v>147</v>
      </c>
      <c r="Q5" s="213" t="s">
        <v>149</v>
      </c>
      <c r="R5" s="213" t="s">
        <v>148</v>
      </c>
      <c r="S5" s="213" t="s">
        <v>147</v>
      </c>
      <c r="T5" s="213" t="s">
        <v>149</v>
      </c>
      <c r="U5" s="213" t="s">
        <v>148</v>
      </c>
      <c r="V5" s="213" t="s">
        <v>147</v>
      </c>
    </row>
    <row r="6" spans="1:22" s="98" customFormat="1" x14ac:dyDescent="0.2">
      <c r="A6" s="22"/>
      <c r="B6" s="22"/>
      <c r="C6" s="22">
        <v>2019</v>
      </c>
      <c r="D6" s="22">
        <v>2019</v>
      </c>
      <c r="E6" s="22">
        <v>2019</v>
      </c>
      <c r="F6" s="22">
        <v>2020</v>
      </c>
      <c r="G6" s="22">
        <v>2020</v>
      </c>
      <c r="H6" s="22">
        <v>2020</v>
      </c>
      <c r="I6" s="22">
        <v>2021</v>
      </c>
      <c r="J6" s="22">
        <v>2021</v>
      </c>
      <c r="K6" s="22">
        <v>2021</v>
      </c>
      <c r="L6" s="22"/>
      <c r="M6" s="22"/>
      <c r="N6" s="213"/>
      <c r="O6" s="213"/>
      <c r="P6" s="213"/>
      <c r="Q6" s="213"/>
      <c r="R6" s="213"/>
      <c r="S6" s="213"/>
      <c r="T6" s="213"/>
      <c r="U6" s="213"/>
      <c r="V6" s="213"/>
    </row>
    <row r="7" spans="1:22" x14ac:dyDescent="0.2">
      <c r="B7" s="23">
        <v>1</v>
      </c>
      <c r="C7" s="35">
        <v>721553.91499999992</v>
      </c>
      <c r="D7" s="35">
        <v>663031.18099999998</v>
      </c>
      <c r="E7" s="35">
        <v>1173482.791</v>
      </c>
      <c r="F7" s="35">
        <v>449716.63500000001</v>
      </c>
      <c r="G7" s="35">
        <v>422254.77800000005</v>
      </c>
      <c r="H7" s="35">
        <v>724029.30299999996</v>
      </c>
      <c r="I7" s="35">
        <v>600138.86</v>
      </c>
      <c r="J7" s="35">
        <v>504761.62599999999</v>
      </c>
      <c r="K7" s="35">
        <v>1118635.8959999999</v>
      </c>
      <c r="L7" s="35"/>
      <c r="N7" s="90">
        <f t="shared" ref="N7:N38" si="0">(F7-C7)/C7</f>
        <v>-0.37673869457142362</v>
      </c>
      <c r="O7" s="90">
        <f t="shared" ref="O7:O38" si="1">(G7-D7)/D7</f>
        <v>-0.36314491670942989</v>
      </c>
      <c r="P7" s="90">
        <f t="shared" ref="P7:P38" si="2">(H7-E7)/E7</f>
        <v>-0.3830081629207292</v>
      </c>
      <c r="Q7" s="90">
        <f>N59+(1/4)*($Q$8-$N$57)</f>
        <v>-5.2619740175934876E-2</v>
      </c>
      <c r="R7" s="90">
        <f>O59+(1/4)*($Q$8-$N$57)</f>
        <v>-0.19323765942049667</v>
      </c>
      <c r="S7" s="90">
        <f>P59+(1/4)*($Q$8-$N$57)</f>
        <v>4.097583632294996E-2</v>
      </c>
      <c r="T7" s="90"/>
      <c r="U7" s="90"/>
      <c r="V7" s="90"/>
    </row>
    <row r="8" spans="1:22" x14ac:dyDescent="0.2">
      <c r="B8" s="23">
        <v>2</v>
      </c>
      <c r="C8" s="35">
        <v>667065.41599999997</v>
      </c>
      <c r="D8" s="35">
        <v>638735.93499999994</v>
      </c>
      <c r="E8" s="35">
        <v>1196060.909</v>
      </c>
      <c r="F8" s="35">
        <v>657259.17299999995</v>
      </c>
      <c r="G8" s="35">
        <v>675246.85700000008</v>
      </c>
      <c r="H8" s="35">
        <v>1151834.9509999999</v>
      </c>
      <c r="I8" s="35">
        <v>628450.23</v>
      </c>
      <c r="J8" s="35">
        <v>437354.85199999996</v>
      </c>
      <c r="K8" s="35">
        <v>1157401.5009999999</v>
      </c>
      <c r="L8" s="35"/>
      <c r="N8" s="90">
        <f t="shared" si="0"/>
        <v>-1.4700571735231462E-2</v>
      </c>
      <c r="O8" s="90">
        <f t="shared" si="1"/>
        <v>5.7161214829724805E-2</v>
      </c>
      <c r="P8" s="90">
        <f t="shared" si="2"/>
        <v>-3.6976342648784036E-2</v>
      </c>
      <c r="Q8" s="90">
        <f t="shared" ref="Q8:Q23" si="3">(I8-F8)/F8</f>
        <v>-4.3831937511810082E-2</v>
      </c>
      <c r="R8" s="90">
        <f t="shared" ref="R8:R23" si="4">(J8-G8)/G8</f>
        <v>-0.3523037575575122</v>
      </c>
      <c r="S8" s="90">
        <f t="shared" ref="S8:S23" si="5">(K8-H8)/H8</f>
        <v>4.832767051535708E-3</v>
      </c>
      <c r="T8" s="90"/>
      <c r="U8" s="90"/>
      <c r="V8" s="90"/>
    </row>
    <row r="9" spans="1:22" x14ac:dyDescent="0.2">
      <c r="A9" s="23" t="s">
        <v>86</v>
      </c>
      <c r="B9" s="23">
        <v>3</v>
      </c>
      <c r="C9" s="35">
        <v>664358.25900000008</v>
      </c>
      <c r="D9" s="35">
        <v>664676.66899999999</v>
      </c>
      <c r="E9" s="35">
        <v>1183438.1000000001</v>
      </c>
      <c r="F9" s="35">
        <v>681361.30500000005</v>
      </c>
      <c r="G9" s="35">
        <v>683307.08799999999</v>
      </c>
      <c r="H9" s="35">
        <v>1223155.8219999999</v>
      </c>
      <c r="I9" s="35">
        <v>628070.89900000009</v>
      </c>
      <c r="J9" s="35">
        <v>427856.05099999998</v>
      </c>
      <c r="K9" s="35">
        <v>1152736.125</v>
      </c>
      <c r="L9" s="35"/>
      <c r="M9" s="23" t="s">
        <v>86</v>
      </c>
      <c r="N9" s="90">
        <f t="shared" si="0"/>
        <v>2.5593188268018461E-2</v>
      </c>
      <c r="O9" s="90">
        <f t="shared" si="1"/>
        <v>2.8029295850009735E-2</v>
      </c>
      <c r="P9" s="90">
        <f t="shared" si="2"/>
        <v>3.356130075582308E-2</v>
      </c>
      <c r="Q9" s="90">
        <f t="shared" si="3"/>
        <v>-7.8211670678891801E-2</v>
      </c>
      <c r="R9" s="90">
        <f t="shared" si="4"/>
        <v>-0.37384514442502026</v>
      </c>
      <c r="S9" s="90">
        <f t="shared" si="5"/>
        <v>-5.7572138997675416E-2</v>
      </c>
      <c r="T9" s="90"/>
      <c r="U9" s="90"/>
      <c r="V9" s="90"/>
    </row>
    <row r="10" spans="1:22" x14ac:dyDescent="0.2">
      <c r="B10" s="23">
        <v>4</v>
      </c>
      <c r="C10" s="35">
        <v>664423.13800000004</v>
      </c>
      <c r="D10" s="35">
        <v>669911.59899999993</v>
      </c>
      <c r="E10" s="35">
        <v>1189715.645</v>
      </c>
      <c r="F10" s="35">
        <v>683212.97900000005</v>
      </c>
      <c r="G10" s="35">
        <v>683852.42700000003</v>
      </c>
      <c r="H10" s="35">
        <v>1231233.966</v>
      </c>
      <c r="I10" s="35">
        <v>622653.94799999997</v>
      </c>
      <c r="J10" s="35">
        <v>438806.99899999995</v>
      </c>
      <c r="K10" s="35">
        <v>1166494.1499999999</v>
      </c>
      <c r="L10" s="35"/>
      <c r="N10" s="90">
        <f t="shared" si="0"/>
        <v>2.8279931756380244E-2</v>
      </c>
      <c r="O10" s="90">
        <f t="shared" si="1"/>
        <v>2.0809951672444617E-2</v>
      </c>
      <c r="P10" s="90">
        <f t="shared" si="2"/>
        <v>3.489768431178359E-2</v>
      </c>
      <c r="Q10" s="90">
        <f t="shared" si="3"/>
        <v>-8.8638583957580341E-2</v>
      </c>
      <c r="R10" s="90">
        <f t="shared" si="4"/>
        <v>-0.3583308595905591</v>
      </c>
      <c r="S10" s="90">
        <f t="shared" si="5"/>
        <v>-5.2581245959551534E-2</v>
      </c>
      <c r="T10" s="90"/>
      <c r="U10" s="90"/>
      <c r="V10" s="90"/>
    </row>
    <row r="11" spans="1:22" x14ac:dyDescent="0.2">
      <c r="B11" s="23">
        <v>5</v>
      </c>
      <c r="C11" s="35">
        <v>664100.53900000011</v>
      </c>
      <c r="D11" s="35">
        <v>656778.67000000004</v>
      </c>
      <c r="E11" s="35">
        <v>1171560.3949999998</v>
      </c>
      <c r="F11" s="35">
        <v>682876.60899999994</v>
      </c>
      <c r="G11" s="35">
        <v>681283.429</v>
      </c>
      <c r="H11" s="35">
        <v>1230741.0649999999</v>
      </c>
      <c r="I11" s="35">
        <v>630159.38900000008</v>
      </c>
      <c r="J11" s="35">
        <v>471161.01400000002</v>
      </c>
      <c r="K11" s="35">
        <v>1151190.7390000001</v>
      </c>
      <c r="L11" s="35"/>
      <c r="N11" s="90">
        <f t="shared" si="0"/>
        <v>2.8272932933126004E-2</v>
      </c>
      <c r="O11" s="90">
        <f t="shared" si="1"/>
        <v>3.7310528065718031E-2</v>
      </c>
      <c r="P11" s="90">
        <f t="shared" si="2"/>
        <v>5.0514399643904119E-2</v>
      </c>
      <c r="Q11" s="90">
        <f t="shared" si="3"/>
        <v>-7.7198749093483537E-2</v>
      </c>
      <c r="R11" s="90">
        <f t="shared" si="4"/>
        <v>-0.30842143820879575</v>
      </c>
      <c r="S11" s="90">
        <f t="shared" si="5"/>
        <v>-6.4636119052385629E-2</v>
      </c>
      <c r="T11" s="90"/>
      <c r="U11" s="90"/>
      <c r="V11" s="90"/>
    </row>
    <row r="12" spans="1:22" x14ac:dyDescent="0.2">
      <c r="B12" s="23">
        <v>6</v>
      </c>
      <c r="C12" s="35">
        <v>651498.67799999996</v>
      </c>
      <c r="D12" s="35">
        <v>660024.97499999998</v>
      </c>
      <c r="E12" s="35">
        <v>1168649.9709999999</v>
      </c>
      <c r="F12" s="35">
        <v>678757.23199999996</v>
      </c>
      <c r="G12" s="35">
        <v>687269.48199999996</v>
      </c>
      <c r="H12" s="35">
        <v>1234565.273</v>
      </c>
      <c r="I12" s="35">
        <v>605723.91299999994</v>
      </c>
      <c r="J12" s="35">
        <v>469490.75400000002</v>
      </c>
      <c r="K12" s="35">
        <v>1125071.567</v>
      </c>
      <c r="L12" s="35"/>
      <c r="N12" s="90">
        <f t="shared" si="0"/>
        <v>4.1839768706330369E-2</v>
      </c>
      <c r="O12" s="90">
        <f t="shared" si="1"/>
        <v>4.1277994063785212E-2</v>
      </c>
      <c r="P12" s="90">
        <f t="shared" si="2"/>
        <v>5.6402946678377273E-2</v>
      </c>
      <c r="Q12" s="90">
        <f t="shared" si="3"/>
        <v>-0.10759858688327024</v>
      </c>
      <c r="R12" s="90">
        <f t="shared" si="4"/>
        <v>-0.31687530685379678</v>
      </c>
      <c r="S12" s="90">
        <f t="shared" si="5"/>
        <v>-8.869009066967333E-2</v>
      </c>
      <c r="T12" s="90"/>
      <c r="U12" s="90"/>
      <c r="V12" s="90"/>
    </row>
    <row r="13" spans="1:22" x14ac:dyDescent="0.2">
      <c r="A13" s="23" t="s">
        <v>87</v>
      </c>
      <c r="B13" s="23">
        <v>7</v>
      </c>
      <c r="C13" s="35">
        <v>667461.03899999987</v>
      </c>
      <c r="D13" s="35">
        <v>670477.46600000001</v>
      </c>
      <c r="E13" s="35">
        <v>1196556.2300000002</v>
      </c>
      <c r="F13" s="35">
        <v>675943.728</v>
      </c>
      <c r="G13" s="35">
        <v>689212.25</v>
      </c>
      <c r="H13" s="35">
        <v>1218824.726</v>
      </c>
      <c r="I13" s="35">
        <v>610337.63299999991</v>
      </c>
      <c r="J13" s="35">
        <v>471073.15099999995</v>
      </c>
      <c r="K13" s="35">
        <v>1129215.7560000001</v>
      </c>
      <c r="L13" s="35"/>
      <c r="M13" s="23" t="s">
        <v>87</v>
      </c>
      <c r="N13" s="90">
        <f t="shared" si="0"/>
        <v>1.2708890113959342E-2</v>
      </c>
      <c r="O13" s="90">
        <f t="shared" si="1"/>
        <v>2.7942451387322216E-2</v>
      </c>
      <c r="P13" s="90">
        <f t="shared" si="2"/>
        <v>1.8610488535085231E-2</v>
      </c>
      <c r="Q13" s="90">
        <f t="shared" si="3"/>
        <v>-9.7058515794084102E-2</v>
      </c>
      <c r="R13" s="90">
        <f t="shared" si="4"/>
        <v>-0.31650496490739977</v>
      </c>
      <c r="S13" s="90">
        <f t="shared" si="5"/>
        <v>-7.352080088995501E-2</v>
      </c>
      <c r="T13" s="90"/>
      <c r="U13" s="90"/>
      <c r="V13" s="90"/>
    </row>
    <row r="14" spans="1:22" x14ac:dyDescent="0.2">
      <c r="B14" s="23">
        <v>8</v>
      </c>
      <c r="C14" s="35">
        <v>673397.83100000001</v>
      </c>
      <c r="D14" s="35">
        <v>678576.64400000009</v>
      </c>
      <c r="E14" s="35">
        <v>1214411.004</v>
      </c>
      <c r="F14" s="35">
        <v>682494.38100000005</v>
      </c>
      <c r="G14" s="35">
        <v>683958.26</v>
      </c>
      <c r="H14" s="35">
        <v>1211528.4469999999</v>
      </c>
      <c r="I14" s="35">
        <v>635945.27100000007</v>
      </c>
      <c r="J14" s="35">
        <v>478185.44799999992</v>
      </c>
      <c r="K14" s="35">
        <v>1164700.933</v>
      </c>
      <c r="L14" s="35"/>
      <c r="N14" s="90">
        <f t="shared" si="0"/>
        <v>1.3508433768626212E-2</v>
      </c>
      <c r="O14" s="90">
        <f t="shared" si="1"/>
        <v>7.9307415714707698E-3</v>
      </c>
      <c r="P14" s="90">
        <f t="shared" si="2"/>
        <v>-2.3736255604614315E-3</v>
      </c>
      <c r="Q14" s="90">
        <f t="shared" si="3"/>
        <v>-6.8204385700283129E-2</v>
      </c>
      <c r="R14" s="90">
        <f t="shared" si="4"/>
        <v>-0.3008558036860321</v>
      </c>
      <c r="S14" s="90">
        <f t="shared" si="5"/>
        <v>-3.865160088973129E-2</v>
      </c>
      <c r="T14" s="90"/>
      <c r="U14" s="90"/>
      <c r="V14" s="90"/>
    </row>
    <row r="15" spans="1:22" x14ac:dyDescent="0.2">
      <c r="B15" s="23">
        <v>9</v>
      </c>
      <c r="C15" s="35">
        <v>667759.15899999999</v>
      </c>
      <c r="D15" s="35">
        <v>658537.26400000008</v>
      </c>
      <c r="E15" s="35">
        <v>1219025.7890000001</v>
      </c>
      <c r="F15" s="35">
        <v>680875.49100000004</v>
      </c>
      <c r="G15" s="35">
        <v>683767.24800000002</v>
      </c>
      <c r="H15" s="35">
        <v>1230989.267</v>
      </c>
      <c r="I15" s="35">
        <v>635997.125</v>
      </c>
      <c r="J15" s="35">
        <v>499510.23500000004</v>
      </c>
      <c r="K15" s="35">
        <v>1170179.459</v>
      </c>
      <c r="L15" s="35"/>
      <c r="N15" s="90">
        <f t="shared" si="0"/>
        <v>1.9642309391371529E-2</v>
      </c>
      <c r="O15" s="90">
        <f t="shared" si="1"/>
        <v>3.8312158444537066E-2</v>
      </c>
      <c r="P15" s="90">
        <f t="shared" si="2"/>
        <v>9.8139662900928876E-3</v>
      </c>
      <c r="Q15" s="90">
        <f t="shared" si="3"/>
        <v>-6.59127352845192E-2</v>
      </c>
      <c r="R15" s="90">
        <f t="shared" si="4"/>
        <v>-0.26947329451497798</v>
      </c>
      <c r="S15" s="90">
        <f t="shared" si="5"/>
        <v>-4.939913744999367E-2</v>
      </c>
      <c r="T15" s="90"/>
      <c r="U15" s="90"/>
      <c r="V15" s="90"/>
    </row>
    <row r="16" spans="1:22" x14ac:dyDescent="0.2">
      <c r="B16" s="23">
        <v>10</v>
      </c>
      <c r="C16" s="35">
        <v>636116.71799999999</v>
      </c>
      <c r="D16" s="35">
        <v>657252.81400000001</v>
      </c>
      <c r="E16" s="35">
        <v>1209271.3299999998</v>
      </c>
      <c r="F16" s="35">
        <v>682353.64900000009</v>
      </c>
      <c r="G16" s="35">
        <v>687387.49</v>
      </c>
      <c r="H16" s="35">
        <v>1233867.5619999999</v>
      </c>
      <c r="I16" s="35">
        <v>621433.15500000003</v>
      </c>
      <c r="J16" s="35">
        <v>491974.90299999993</v>
      </c>
      <c r="K16" s="35">
        <v>1135052.2380000001</v>
      </c>
      <c r="L16" s="35"/>
      <c r="N16" s="90">
        <f t="shared" si="0"/>
        <v>7.2686237747960111E-2</v>
      </c>
      <c r="O16" s="90">
        <f t="shared" si="1"/>
        <v>4.5849443864077508E-2</v>
      </c>
      <c r="P16" s="90">
        <f t="shared" si="2"/>
        <v>2.0339713172559941E-2</v>
      </c>
      <c r="Q16" s="90">
        <f t="shared" si="3"/>
        <v>-8.9279941697798487E-2</v>
      </c>
      <c r="R16" s="90">
        <f t="shared" si="4"/>
        <v>-0.28428301335539297</v>
      </c>
      <c r="S16" s="90">
        <f t="shared" si="5"/>
        <v>-8.0085843119036298E-2</v>
      </c>
      <c r="T16" s="90"/>
      <c r="U16" s="90"/>
      <c r="V16" s="90"/>
    </row>
    <row r="17" spans="1:22" x14ac:dyDescent="0.2">
      <c r="A17" s="23" t="s">
        <v>69</v>
      </c>
      <c r="B17" s="23">
        <v>11</v>
      </c>
      <c r="C17" s="35">
        <v>672775.95600000001</v>
      </c>
      <c r="D17" s="35">
        <v>651891.10899999994</v>
      </c>
      <c r="E17" s="35">
        <v>1211315.845</v>
      </c>
      <c r="F17" s="35">
        <v>666915.39900000009</v>
      </c>
      <c r="G17" s="35">
        <v>666780.16999999993</v>
      </c>
      <c r="H17" s="35">
        <v>1218096.5310000002</v>
      </c>
      <c r="I17" s="35">
        <v>635439.49600000004</v>
      </c>
      <c r="J17" s="35">
        <v>483412.93700000009</v>
      </c>
      <c r="K17" s="35">
        <v>1167083.5019999999</v>
      </c>
      <c r="L17" s="35"/>
      <c r="N17" s="90">
        <f t="shared" si="0"/>
        <v>-8.7110083940037733E-3</v>
      </c>
      <c r="O17" s="90">
        <f t="shared" si="1"/>
        <v>2.2839797620249472E-2</v>
      </c>
      <c r="P17" s="90">
        <f t="shared" si="2"/>
        <v>5.5977852745748733E-3</v>
      </c>
      <c r="Q17" s="90">
        <f t="shared" si="3"/>
        <v>-4.7196245651541846E-2</v>
      </c>
      <c r="R17" s="90">
        <f t="shared" si="4"/>
        <v>-0.27500402868909529</v>
      </c>
      <c r="S17" s="90">
        <f t="shared" si="5"/>
        <v>-4.1879299137418134E-2</v>
      </c>
      <c r="T17" s="90"/>
      <c r="U17" s="90"/>
      <c r="V17" s="90"/>
    </row>
    <row r="18" spans="1:22" x14ac:dyDescent="0.2">
      <c r="B18" s="23">
        <v>12</v>
      </c>
      <c r="C18" s="35">
        <v>675111.522</v>
      </c>
      <c r="D18" s="35">
        <v>649473.42700000003</v>
      </c>
      <c r="E18" s="35">
        <v>1209881.956</v>
      </c>
      <c r="F18" s="35">
        <v>671846.71600000001</v>
      </c>
      <c r="G18" s="35">
        <v>625135.43599999999</v>
      </c>
      <c r="H18" s="35">
        <v>1177558.6680000001</v>
      </c>
      <c r="I18" s="35">
        <v>634536.201</v>
      </c>
      <c r="J18" s="35">
        <v>492450.66399999999</v>
      </c>
      <c r="K18" s="35">
        <v>1166739.6529999999</v>
      </c>
      <c r="L18" s="35"/>
      <c r="M18" s="23" t="s">
        <v>69</v>
      </c>
      <c r="N18" s="90">
        <f t="shared" si="0"/>
        <v>-4.8359506446106577E-3</v>
      </c>
      <c r="O18" s="90">
        <f t="shared" si="1"/>
        <v>-3.7473420756289136E-2</v>
      </c>
      <c r="P18" s="90">
        <f t="shared" si="2"/>
        <v>-2.671606749708394E-2</v>
      </c>
      <c r="Q18" s="90">
        <f t="shared" si="3"/>
        <v>-5.5534267134826648E-2</v>
      </c>
      <c r="R18" s="90">
        <f t="shared" si="4"/>
        <v>-0.21224964121214845</v>
      </c>
      <c r="S18" s="90">
        <f t="shared" si="5"/>
        <v>-9.187665374138395E-3</v>
      </c>
      <c r="T18" s="185">
        <f t="shared" ref="T18:V23" si="6">(I18-C18)/C18</f>
        <v>-6.010165680448866E-2</v>
      </c>
      <c r="U18" s="185">
        <f t="shared" si="6"/>
        <v>-0.24176934185792337</v>
      </c>
      <c r="V18" s="185">
        <f t="shared" si="6"/>
        <v>-3.565827458294623E-2</v>
      </c>
    </row>
    <row r="19" spans="1:22" x14ac:dyDescent="0.2">
      <c r="B19" s="23">
        <v>13</v>
      </c>
      <c r="C19" s="35">
        <v>668754.61400000006</v>
      </c>
      <c r="D19" s="35">
        <v>653639.20600000012</v>
      </c>
      <c r="E19" s="35">
        <v>1207478.351</v>
      </c>
      <c r="F19" s="35">
        <v>655389.8679999999</v>
      </c>
      <c r="G19" s="35">
        <v>451523.04399999999</v>
      </c>
      <c r="H19" s="35">
        <v>1148666.571</v>
      </c>
      <c r="I19" s="35">
        <v>591031.21699999995</v>
      </c>
      <c r="J19" s="35">
        <v>464037.54999999993</v>
      </c>
      <c r="K19" s="35">
        <v>1060258.5320000001</v>
      </c>
      <c r="L19" s="35"/>
      <c r="N19" s="90">
        <f t="shared" si="0"/>
        <v>-1.9984529033844033E-2</v>
      </c>
      <c r="O19" s="90">
        <f t="shared" si="1"/>
        <v>-0.30921670570660365</v>
      </c>
      <c r="P19" s="90">
        <f t="shared" si="2"/>
        <v>-4.8706281111618892E-2</v>
      </c>
      <c r="Q19" s="90">
        <f t="shared" si="3"/>
        <v>-9.8199032579490475E-2</v>
      </c>
      <c r="R19" s="90">
        <f t="shared" si="4"/>
        <v>2.7716206661647008E-2</v>
      </c>
      <c r="S19" s="90">
        <f t="shared" si="5"/>
        <v>-7.6965797762386406E-2</v>
      </c>
      <c r="T19" s="185">
        <f t="shared" si="6"/>
        <v>-0.11622110019565429</v>
      </c>
      <c r="U19" s="185">
        <f t="shared" si="6"/>
        <v>-0.29007081316355454</v>
      </c>
      <c r="V19" s="185">
        <f t="shared" si="6"/>
        <v>-0.1219233610922105</v>
      </c>
    </row>
    <row r="20" spans="1:22" x14ac:dyDescent="0.2">
      <c r="B20" s="23">
        <v>14</v>
      </c>
      <c r="C20" s="35">
        <v>671088.36300000001</v>
      </c>
      <c r="D20" s="35">
        <v>652340.77399999998</v>
      </c>
      <c r="E20" s="35">
        <v>1204402.037</v>
      </c>
      <c r="F20" s="35">
        <v>653823.36300000001</v>
      </c>
      <c r="G20" s="35">
        <v>306358.22200000001</v>
      </c>
      <c r="H20" s="35">
        <v>1049847.868</v>
      </c>
      <c r="I20" s="35">
        <v>598913.85499999998</v>
      </c>
      <c r="J20" s="35">
        <v>552640.63500000001</v>
      </c>
      <c r="K20" s="35">
        <v>1055734.9910000002</v>
      </c>
      <c r="L20" s="35"/>
      <c r="N20" s="90">
        <f t="shared" si="0"/>
        <v>-2.5726865420254649E-2</v>
      </c>
      <c r="O20" s="90">
        <f t="shared" si="1"/>
        <v>-0.53037088250442543</v>
      </c>
      <c r="P20" s="90">
        <f t="shared" si="2"/>
        <v>-0.12832440020192359</v>
      </c>
      <c r="Q20" s="90">
        <f t="shared" si="3"/>
        <v>-8.3982174861500059E-2</v>
      </c>
      <c r="R20" s="90">
        <f t="shared" si="4"/>
        <v>0.8039033892813231</v>
      </c>
      <c r="S20" s="90">
        <f t="shared" si="5"/>
        <v>5.6075962807976458E-3</v>
      </c>
      <c r="T20" s="185">
        <f t="shared" si="6"/>
        <v>-0.1075484421713926</v>
      </c>
      <c r="U20" s="185">
        <f t="shared" si="6"/>
        <v>-0.15283444324453643</v>
      </c>
      <c r="V20" s="185">
        <f t="shared" si="6"/>
        <v>-0.12343639535043385</v>
      </c>
    </row>
    <row r="21" spans="1:22" x14ac:dyDescent="0.2">
      <c r="B21" s="23">
        <v>15</v>
      </c>
      <c r="C21" s="35">
        <v>667588.505</v>
      </c>
      <c r="D21" s="35">
        <v>646845.23399999994</v>
      </c>
      <c r="E21" s="35">
        <v>1190736.2660000001</v>
      </c>
      <c r="F21" s="35">
        <v>604205.11300000001</v>
      </c>
      <c r="G21" s="35">
        <v>266566.40099999995</v>
      </c>
      <c r="H21" s="35">
        <v>901673.78499999992</v>
      </c>
      <c r="I21" s="35">
        <v>636314.10800000001</v>
      </c>
      <c r="J21" s="35">
        <v>549383.43500000006</v>
      </c>
      <c r="K21" s="35">
        <v>1157461.4410000001</v>
      </c>
      <c r="L21" s="35"/>
      <c r="N21" s="90">
        <f t="shared" si="0"/>
        <v>-9.4943803743295418E-2</v>
      </c>
      <c r="O21" s="90">
        <f t="shared" si="1"/>
        <v>-0.58789771186595774</v>
      </c>
      <c r="P21" s="90">
        <f t="shared" si="2"/>
        <v>-0.24275944997546597</v>
      </c>
      <c r="Q21" s="90">
        <f t="shared" si="3"/>
        <v>5.3142541016530584E-2</v>
      </c>
      <c r="R21" s="90">
        <f t="shared" si="4"/>
        <v>1.0609627955325103</v>
      </c>
      <c r="S21" s="90">
        <f t="shared" si="5"/>
        <v>0.28368092790897786</v>
      </c>
      <c r="T21" s="185">
        <f t="shared" si="6"/>
        <v>-4.6846817711458343E-2</v>
      </c>
      <c r="U21" s="185">
        <f t="shared" si="6"/>
        <v>-0.15067251620192024</v>
      </c>
      <c r="V21" s="185">
        <f t="shared" si="6"/>
        <v>-2.7944748094201367E-2</v>
      </c>
    </row>
    <row r="22" spans="1:22" x14ac:dyDescent="0.2">
      <c r="A22" s="23" t="s">
        <v>68</v>
      </c>
      <c r="B22" s="23">
        <v>16</v>
      </c>
      <c r="C22" s="35">
        <v>617794.83600000001</v>
      </c>
      <c r="D22" s="35">
        <v>525779.99600000004</v>
      </c>
      <c r="E22" s="35">
        <v>1075182.1879999998</v>
      </c>
      <c r="F22" s="35">
        <v>598661.20700000005</v>
      </c>
      <c r="G22" s="35">
        <v>257422.08799999999</v>
      </c>
      <c r="H22" s="35">
        <v>905923.93300000008</v>
      </c>
      <c r="I22" s="35">
        <v>638580.64500000002</v>
      </c>
      <c r="J22" s="35">
        <v>546763.04099999997</v>
      </c>
      <c r="K22" s="35">
        <v>1149475.3859999999</v>
      </c>
      <c r="L22" s="35"/>
      <c r="M22" s="23" t="s">
        <v>68</v>
      </c>
      <c r="N22" s="90">
        <f t="shared" si="0"/>
        <v>-3.0970846444562959E-2</v>
      </c>
      <c r="O22" s="90">
        <f t="shared" si="1"/>
        <v>-0.51039961588801108</v>
      </c>
      <c r="P22" s="90">
        <f t="shared" si="2"/>
        <v>-0.15742285994789917</v>
      </c>
      <c r="Q22" s="90">
        <f t="shared" si="3"/>
        <v>6.6681183836920913E-2</v>
      </c>
      <c r="R22" s="90">
        <f t="shared" si="4"/>
        <v>1.1239942743374842</v>
      </c>
      <c r="S22" s="90">
        <f t="shared" si="5"/>
        <v>0.26884316014642684</v>
      </c>
      <c r="T22" s="185">
        <f t="shared" si="6"/>
        <v>3.3645164687002994E-2</v>
      </c>
      <c r="U22" s="185">
        <f t="shared" si="6"/>
        <v>3.9908412567297297E-2</v>
      </c>
      <c r="V22" s="185">
        <f t="shared" si="6"/>
        <v>6.9098241050846068E-2</v>
      </c>
    </row>
    <row r="23" spans="1:22" x14ac:dyDescent="0.2">
      <c r="B23" s="23">
        <v>17</v>
      </c>
      <c r="C23" s="35">
        <v>638542.76300000004</v>
      </c>
      <c r="D23" s="35">
        <v>607545.31700000004</v>
      </c>
      <c r="E23" s="35">
        <v>1101191.18</v>
      </c>
      <c r="F23" s="35">
        <v>624816.82200000004</v>
      </c>
      <c r="G23" s="35">
        <v>272758.06900000002</v>
      </c>
      <c r="H23" s="35">
        <v>998845.99400000006</v>
      </c>
      <c r="I23" s="35">
        <v>636234.06700000004</v>
      </c>
      <c r="J23" s="35">
        <v>505077.66200000001</v>
      </c>
      <c r="K23" s="35">
        <v>1152578.5819999999</v>
      </c>
      <c r="L23" s="35"/>
      <c r="N23" s="90">
        <f t="shared" si="0"/>
        <v>-2.1495727138951211E-2</v>
      </c>
      <c r="O23" s="90">
        <f t="shared" si="1"/>
        <v>-0.55104901417584295</v>
      </c>
      <c r="P23" s="90">
        <f t="shared" si="2"/>
        <v>-9.2940433830935587E-2</v>
      </c>
      <c r="Q23" s="90">
        <f t="shared" si="3"/>
        <v>1.8272947523170231E-2</v>
      </c>
      <c r="R23" s="90">
        <f t="shared" si="4"/>
        <v>0.85174232920676662</v>
      </c>
      <c r="S23" s="90">
        <f t="shared" si="5"/>
        <v>0.15391020129575636</v>
      </c>
      <c r="T23" s="185">
        <f t="shared" si="6"/>
        <v>-3.615569909763422E-3</v>
      </c>
      <c r="U23" s="185">
        <f t="shared" si="6"/>
        <v>-0.16865845581030134</v>
      </c>
      <c r="V23" s="185">
        <f t="shared" si="6"/>
        <v>4.6665286585386566E-2</v>
      </c>
    </row>
    <row r="24" spans="1:22" x14ac:dyDescent="0.2">
      <c r="B24" s="23">
        <v>18</v>
      </c>
      <c r="C24" s="35">
        <v>646414.79399999999</v>
      </c>
      <c r="D24" s="35">
        <v>603240.29200000002</v>
      </c>
      <c r="E24" s="35">
        <v>1087781.507</v>
      </c>
      <c r="F24" s="35">
        <v>577000.81300000008</v>
      </c>
      <c r="G24" s="35">
        <v>255416.37699999998</v>
      </c>
      <c r="H24" s="35">
        <v>897863.13599999994</v>
      </c>
      <c r="I24" s="35">
        <v>632779.36499999999</v>
      </c>
      <c r="J24" s="35">
        <v>579815.65599999996</v>
      </c>
      <c r="K24" s="35">
        <v>1145340.2339999997</v>
      </c>
      <c r="L24" s="35"/>
      <c r="N24" s="90">
        <f t="shared" si="0"/>
        <v>-0.10738303275899332</v>
      </c>
      <c r="O24" s="90">
        <f t="shared" si="1"/>
        <v>-0.57659264411336775</v>
      </c>
      <c r="P24" s="90">
        <f t="shared" si="2"/>
        <v>-0.17459238806493155</v>
      </c>
      <c r="Q24" s="90">
        <f t="shared" ref="Q24:Q27" si="7">(I24-F24)/F24</f>
        <v>9.6669797933196161E-2</v>
      </c>
      <c r="R24" s="90">
        <f t="shared" ref="R24:R27" si="8">(J24-G24)/G24</f>
        <v>1.2700801836211153</v>
      </c>
      <c r="S24" s="90">
        <f t="shared" ref="S24:S27" si="9">(K24-H24)/H24</f>
        <v>0.27562897737679232</v>
      </c>
      <c r="T24" s="185">
        <f t="shared" ref="T24:T27" si="10">(I24-C24)/C24</f>
        <v>-2.1093930904062825E-2</v>
      </c>
      <c r="U24" s="185">
        <f t="shared" ref="U24:U27" si="11">(J24-D24)/D24</f>
        <v>-3.8831351802342901E-2</v>
      </c>
      <c r="V24" s="185">
        <f t="shared" ref="V24:V27" si="12">(K24-E24)/E24</f>
        <v>5.2913867931751596E-2</v>
      </c>
    </row>
    <row r="25" spans="1:22" x14ac:dyDescent="0.2">
      <c r="B25" s="23">
        <v>19</v>
      </c>
      <c r="C25" s="35">
        <v>666158.36100000003</v>
      </c>
      <c r="D25" s="35">
        <v>638758.14599999995</v>
      </c>
      <c r="E25" s="35">
        <v>1168204.3559999999</v>
      </c>
      <c r="F25" s="35">
        <v>584353.21600000001</v>
      </c>
      <c r="G25" s="35">
        <v>276665.21900000004</v>
      </c>
      <c r="H25" s="35">
        <v>973627.272</v>
      </c>
      <c r="I25" s="35">
        <v>607892.19700000004</v>
      </c>
      <c r="J25" s="35">
        <v>554306.80700000003</v>
      </c>
      <c r="K25" s="35">
        <v>1006061.291</v>
      </c>
      <c r="L25" s="35"/>
      <c r="N25" s="90">
        <f t="shared" si="0"/>
        <v>-0.1228013484319234</v>
      </c>
      <c r="O25" s="90">
        <f t="shared" si="1"/>
        <v>-0.56687015150801678</v>
      </c>
      <c r="P25" s="90">
        <f t="shared" si="2"/>
        <v>-0.16656082730785496</v>
      </c>
      <c r="Q25" s="90">
        <f t="shared" si="7"/>
        <v>4.0282110811554132E-2</v>
      </c>
      <c r="R25" s="90">
        <f t="shared" si="8"/>
        <v>1.0035290630442417</v>
      </c>
      <c r="S25" s="90">
        <f t="shared" si="9"/>
        <v>3.3312562140309449E-2</v>
      </c>
      <c r="T25" s="185">
        <f t="shared" si="10"/>
        <v>-8.7465935145712284E-2</v>
      </c>
      <c r="U25" s="185">
        <f t="shared" si="11"/>
        <v>-0.13221176047436259</v>
      </c>
      <c r="V25" s="185">
        <f t="shared" si="12"/>
        <v>-0.13879683307737978</v>
      </c>
    </row>
    <row r="26" spans="1:22" x14ac:dyDescent="0.2">
      <c r="A26" s="23" t="s">
        <v>15</v>
      </c>
      <c r="B26" s="23">
        <v>20</v>
      </c>
      <c r="C26" s="35">
        <v>673964.24</v>
      </c>
      <c r="D26" s="35">
        <v>591618.174</v>
      </c>
      <c r="E26" s="35">
        <v>1135223.111</v>
      </c>
      <c r="F26" s="35">
        <v>581573.17200000002</v>
      </c>
      <c r="G26" s="35">
        <v>263620.74400000001</v>
      </c>
      <c r="H26" s="35">
        <v>972509.32699999993</v>
      </c>
      <c r="I26" s="35">
        <v>635138.799</v>
      </c>
      <c r="J26" s="35">
        <v>572065.397</v>
      </c>
      <c r="K26" s="35">
        <v>1154916.1459999999</v>
      </c>
      <c r="L26" s="35"/>
      <c r="M26" s="23" t="s">
        <v>15</v>
      </c>
      <c r="N26" s="90">
        <f t="shared" si="0"/>
        <v>-0.13708600919241645</v>
      </c>
      <c r="O26" s="90">
        <f t="shared" si="1"/>
        <v>-0.55440729243047226</v>
      </c>
      <c r="P26" s="90">
        <f t="shared" si="2"/>
        <v>-0.14333198683443654</v>
      </c>
      <c r="Q26" s="90">
        <f t="shared" si="7"/>
        <v>9.2104707677265377E-2</v>
      </c>
      <c r="R26" s="90">
        <f t="shared" si="8"/>
        <v>1.1700317976494292</v>
      </c>
      <c r="S26" s="90">
        <f t="shared" si="9"/>
        <v>0.18756305357264716</v>
      </c>
      <c r="T26" s="185">
        <f t="shared" si="10"/>
        <v>-5.7607568318461512E-2</v>
      </c>
      <c r="U26" s="185">
        <f t="shared" si="11"/>
        <v>-3.3049655773421192E-2</v>
      </c>
      <c r="V26" s="185">
        <f t="shared" si="12"/>
        <v>1.7347281612909233E-2</v>
      </c>
    </row>
    <row r="27" spans="1:22" x14ac:dyDescent="0.2">
      <c r="B27" s="23">
        <v>21</v>
      </c>
      <c r="C27" s="35">
        <v>667700.55199999991</v>
      </c>
      <c r="D27" s="35">
        <v>627414.21799999999</v>
      </c>
      <c r="E27" s="35">
        <v>1155554.9249999998</v>
      </c>
      <c r="F27" s="35">
        <v>531858.67699999991</v>
      </c>
      <c r="G27" s="35">
        <v>274480.08100000001</v>
      </c>
      <c r="H27" s="35">
        <v>898571.28</v>
      </c>
      <c r="I27" s="35">
        <v>635302.05900000001</v>
      </c>
      <c r="J27" s="35">
        <v>578381.875</v>
      </c>
      <c r="K27" s="35">
        <v>1112678.6359999999</v>
      </c>
      <c r="L27" s="35"/>
      <c r="N27" s="90">
        <f t="shared" si="0"/>
        <v>-0.20344730072950429</v>
      </c>
      <c r="O27" s="90">
        <f t="shared" si="1"/>
        <v>-0.56252173902759717</v>
      </c>
      <c r="P27" s="90">
        <f t="shared" si="2"/>
        <v>-0.22238981414059555</v>
      </c>
      <c r="Q27" s="90">
        <f t="shared" si="7"/>
        <v>0.19449411370607406</v>
      </c>
      <c r="R27" s="90">
        <f t="shared" si="8"/>
        <v>1.1071907035760455</v>
      </c>
      <c r="S27" s="90">
        <f t="shared" si="9"/>
        <v>0.23827531634440832</v>
      </c>
      <c r="T27" s="185">
        <f t="shared" si="10"/>
        <v>-4.8522489464708281E-2</v>
      </c>
      <c r="U27" s="185">
        <f t="shared" si="11"/>
        <v>-7.814987546233769E-2</v>
      </c>
      <c r="V27" s="185">
        <f t="shared" si="12"/>
        <v>-3.7104501112311804E-2</v>
      </c>
    </row>
    <row r="28" spans="1:22" x14ac:dyDescent="0.2">
      <c r="B28" s="23">
        <v>22</v>
      </c>
      <c r="C28" s="35">
        <v>633904.78200000001</v>
      </c>
      <c r="D28" s="35">
        <v>492791.87</v>
      </c>
      <c r="E28" s="35">
        <v>1032983.818</v>
      </c>
      <c r="F28" s="35">
        <v>589151.58600000001</v>
      </c>
      <c r="G28" s="35">
        <v>259141.24799999999</v>
      </c>
      <c r="H28" s="35">
        <v>963506.11500000011</v>
      </c>
      <c r="I28" s="35">
        <v>636811.62299999991</v>
      </c>
      <c r="J28" s="35">
        <v>603040.43299999996</v>
      </c>
      <c r="K28" s="35">
        <v>1154894.6939999999</v>
      </c>
      <c r="L28" s="35"/>
      <c r="N28" s="90">
        <f t="shared" si="0"/>
        <v>-7.0599240249933928E-2</v>
      </c>
      <c r="O28" s="90">
        <f t="shared" si="1"/>
        <v>-0.47413651933827561</v>
      </c>
      <c r="P28" s="90">
        <f t="shared" si="2"/>
        <v>-6.7259236581767898E-2</v>
      </c>
      <c r="Q28" s="90">
        <f t="shared" ref="Q28:Q49" si="13">(I28-F28)/F28</f>
        <v>8.0896051428095278E-2</v>
      </c>
      <c r="R28" s="90">
        <f t="shared" ref="R28:R49" si="14">(J28-G28)/G28</f>
        <v>1.3270723501339314</v>
      </c>
      <c r="S28" s="90">
        <f t="shared" ref="S28:S49" si="15">(K28-H28)/H28</f>
        <v>0.19863763812230686</v>
      </c>
      <c r="T28" s="185">
        <f t="shared" ref="T28:T49" si="16">(I28-C28)/C28</f>
        <v>4.5856114081182283E-3</v>
      </c>
      <c r="U28" s="185">
        <f t="shared" ref="U28:U49" si="17">(J28-D28)/D28</f>
        <v>0.22372236579308821</v>
      </c>
      <c r="V28" s="185">
        <f t="shared" ref="V28:V49" si="18">(K28-E28)/E28</f>
        <v>0.11801818564402713</v>
      </c>
    </row>
    <row r="29" spans="1:22" x14ac:dyDescent="0.2">
      <c r="B29" s="23">
        <v>23</v>
      </c>
      <c r="C29" s="35">
        <v>635508.49</v>
      </c>
      <c r="D29" s="35">
        <v>560010.36200000008</v>
      </c>
      <c r="E29" s="35">
        <v>1047532.3319999999</v>
      </c>
      <c r="F29" s="35">
        <v>572678.68299999996</v>
      </c>
      <c r="G29" s="35">
        <v>277949.929</v>
      </c>
      <c r="H29" s="35">
        <v>953702.66599999997</v>
      </c>
      <c r="I29" s="35">
        <v>641015.81699999992</v>
      </c>
      <c r="J29" s="35">
        <v>603835.99800000002</v>
      </c>
      <c r="K29" s="35">
        <v>1144662.6499999999</v>
      </c>
      <c r="L29" s="35"/>
      <c r="N29" s="90">
        <f t="shared" si="0"/>
        <v>-9.8865409335444174E-2</v>
      </c>
      <c r="O29" s="90">
        <f t="shared" si="1"/>
        <v>-0.50367002494857416</v>
      </c>
      <c r="P29" s="90">
        <f t="shared" si="2"/>
        <v>-8.9572095422444653E-2</v>
      </c>
      <c r="Q29" s="90">
        <f t="shared" si="13"/>
        <v>0.11932892916847049</v>
      </c>
      <c r="R29" s="90">
        <f t="shared" si="14"/>
        <v>1.1724632208846508</v>
      </c>
      <c r="S29" s="90">
        <f t="shared" si="15"/>
        <v>0.20023010400182728</v>
      </c>
      <c r="T29" s="185">
        <f t="shared" si="16"/>
        <v>8.6660164052252582E-3</v>
      </c>
      <c r="U29" s="185">
        <f t="shared" si="17"/>
        <v>7.8258616221819011E-2</v>
      </c>
      <c r="V29" s="185">
        <f t="shared" si="18"/>
        <v>9.2722978597284927E-2</v>
      </c>
    </row>
    <row r="30" spans="1:22" x14ac:dyDescent="0.2">
      <c r="B30" s="23">
        <v>24</v>
      </c>
      <c r="C30" s="35">
        <v>662007.40300000005</v>
      </c>
      <c r="D30" s="35">
        <v>605486.35600000003</v>
      </c>
      <c r="E30" s="35">
        <v>1146038.8699999999</v>
      </c>
      <c r="F30" s="35">
        <v>589636.4169999999</v>
      </c>
      <c r="G30" s="35">
        <v>288064.54599999997</v>
      </c>
      <c r="H30" s="35">
        <v>970482.14900000009</v>
      </c>
      <c r="I30" s="35">
        <v>651383.98400000005</v>
      </c>
      <c r="J30" s="35">
        <v>590272.78</v>
      </c>
      <c r="K30" s="35">
        <v>1126459.6499999999</v>
      </c>
      <c r="L30" s="35"/>
      <c r="N30" s="90">
        <f t="shared" si="0"/>
        <v>-0.10932050861068716</v>
      </c>
      <c r="O30" s="90">
        <f t="shared" si="1"/>
        <v>-0.52424271307609782</v>
      </c>
      <c r="P30" s="90">
        <f t="shared" si="2"/>
        <v>-0.15318566027345984</v>
      </c>
      <c r="Q30" s="90">
        <f t="shared" si="13"/>
        <v>0.10472142700100588</v>
      </c>
      <c r="R30" s="90">
        <f t="shared" si="14"/>
        <v>1.0490990238000344</v>
      </c>
      <c r="S30" s="90">
        <f t="shared" si="15"/>
        <v>0.1607216589823125</v>
      </c>
      <c r="T30" s="185">
        <f t="shared" si="16"/>
        <v>-1.6047281271868184E-2</v>
      </c>
      <c r="U30" s="185">
        <f t="shared" si="17"/>
        <v>-2.5126207798479277E-2</v>
      </c>
      <c r="V30" s="185">
        <f t="shared" si="18"/>
        <v>-1.7084254742598715E-2</v>
      </c>
    </row>
    <row r="31" spans="1:22" x14ac:dyDescent="0.2">
      <c r="A31" s="23" t="s">
        <v>67</v>
      </c>
      <c r="B31" s="23">
        <v>25</v>
      </c>
      <c r="C31" s="35">
        <v>621669.84600000002</v>
      </c>
      <c r="D31" s="35">
        <v>604785.272</v>
      </c>
      <c r="E31" s="35">
        <v>1072332.0589999999</v>
      </c>
      <c r="F31" s="35">
        <v>552613.56599999999</v>
      </c>
      <c r="G31" s="35">
        <v>286797.978</v>
      </c>
      <c r="H31" s="35">
        <v>898413.88500000013</v>
      </c>
      <c r="I31" s="35">
        <v>606499.67700000003</v>
      </c>
      <c r="J31" s="35">
        <v>522179.99700000003</v>
      </c>
      <c r="K31" s="35">
        <v>1045551.264</v>
      </c>
      <c r="L31" s="35"/>
      <c r="M31" s="23" t="s">
        <v>67</v>
      </c>
      <c r="N31" s="90">
        <f t="shared" si="0"/>
        <v>-0.1110819198394899</v>
      </c>
      <c r="O31" s="90">
        <f t="shared" si="1"/>
        <v>-0.52578544604505517</v>
      </c>
      <c r="P31" s="90">
        <f t="shared" si="2"/>
        <v>-0.16218686417170688</v>
      </c>
      <c r="Q31" s="90">
        <f t="shared" si="13"/>
        <v>9.7511379226618608E-2</v>
      </c>
      <c r="R31" s="90">
        <f t="shared" si="14"/>
        <v>0.82072412309685117</v>
      </c>
      <c r="S31" s="90">
        <f t="shared" si="15"/>
        <v>0.16377460484150891</v>
      </c>
      <c r="T31" s="185">
        <f t="shared" si="16"/>
        <v>-2.4402291823560626E-2</v>
      </c>
      <c r="U31" s="185">
        <f t="shared" si="17"/>
        <v>-0.13658612209061857</v>
      </c>
      <c r="V31" s="185">
        <f t="shared" si="18"/>
        <v>-2.4974348920402768E-2</v>
      </c>
    </row>
    <row r="32" spans="1:22" x14ac:dyDescent="0.2">
      <c r="B32" s="23">
        <v>26</v>
      </c>
      <c r="C32" s="35">
        <v>642031.69799999997</v>
      </c>
      <c r="D32" s="35">
        <v>594186.23100000003</v>
      </c>
      <c r="E32" s="35">
        <v>1114478.3219999999</v>
      </c>
      <c r="F32" s="35">
        <v>567492.40800000005</v>
      </c>
      <c r="G32" s="35">
        <v>339120.16899999999</v>
      </c>
      <c r="H32" s="35">
        <v>947514.95299999998</v>
      </c>
      <c r="I32" s="35">
        <v>597458.23</v>
      </c>
      <c r="J32" s="35">
        <v>545024.152</v>
      </c>
      <c r="K32" s="35">
        <v>1047776.4029999999</v>
      </c>
      <c r="L32" s="35"/>
      <c r="N32" s="90">
        <f t="shared" si="0"/>
        <v>-0.11609908082762593</v>
      </c>
      <c r="O32" s="90">
        <f t="shared" si="1"/>
        <v>-0.42926956010194056</v>
      </c>
      <c r="P32" s="90">
        <f t="shared" si="2"/>
        <v>-0.14981302525505738</v>
      </c>
      <c r="Q32" s="90">
        <f t="shared" si="13"/>
        <v>5.2803916982092781E-2</v>
      </c>
      <c r="R32" s="90">
        <f t="shared" si="14"/>
        <v>0.60717115000022315</v>
      </c>
      <c r="S32" s="90">
        <f t="shared" si="15"/>
        <v>0.10581516384786802</v>
      </c>
      <c r="T32" s="185">
        <f t="shared" si="16"/>
        <v>-6.9425650071252398E-2</v>
      </c>
      <c r="U32" s="185">
        <f t="shared" si="17"/>
        <v>-8.2738502568902556E-2</v>
      </c>
      <c r="V32" s="185">
        <f t="shared" si="18"/>
        <v>-5.9850351221098046E-2</v>
      </c>
    </row>
    <row r="33" spans="1:22" x14ac:dyDescent="0.2">
      <c r="B33" s="23">
        <v>27</v>
      </c>
      <c r="C33" s="35">
        <v>629851.76599999995</v>
      </c>
      <c r="D33" s="35">
        <v>578419.54399999999</v>
      </c>
      <c r="E33" s="35">
        <v>1047389.4889999999</v>
      </c>
      <c r="F33" s="35">
        <v>540546.64600000007</v>
      </c>
      <c r="G33" s="35">
        <v>353044.05099999998</v>
      </c>
      <c r="H33" s="35">
        <v>897123.44800000009</v>
      </c>
      <c r="I33" s="35">
        <v>573032.98900000006</v>
      </c>
      <c r="J33" s="35">
        <v>540815.31400000001</v>
      </c>
      <c r="K33" s="35">
        <v>958768.99</v>
      </c>
      <c r="L33" s="35"/>
      <c r="N33" s="90">
        <f t="shared" si="0"/>
        <v>-0.1417875202083658</v>
      </c>
      <c r="O33" s="90">
        <f t="shared" si="1"/>
        <v>-0.38964017612793528</v>
      </c>
      <c r="P33" s="90">
        <f t="shared" si="2"/>
        <v>-0.14346720353616213</v>
      </c>
      <c r="Q33" s="90">
        <f t="shared" si="13"/>
        <v>6.0099055725155656E-2</v>
      </c>
      <c r="R33" s="90">
        <f t="shared" si="14"/>
        <v>0.53186355206421554</v>
      </c>
      <c r="S33" s="90">
        <f t="shared" si="15"/>
        <v>6.8714670358275928E-2</v>
      </c>
      <c r="T33" s="185">
        <f t="shared" si="16"/>
        <v>-9.0209760561344346E-2</v>
      </c>
      <c r="U33" s="185">
        <f t="shared" si="17"/>
        <v>-6.5012032166050018E-2</v>
      </c>
      <c r="V33" s="185">
        <f t="shared" si="18"/>
        <v>-8.461083477609728E-2</v>
      </c>
    </row>
    <row r="34" spans="1:22" x14ac:dyDescent="0.2">
      <c r="B34" s="23">
        <v>28</v>
      </c>
      <c r="C34" s="35">
        <v>588620.45899999992</v>
      </c>
      <c r="D34" s="35">
        <v>556533.55900000001</v>
      </c>
      <c r="E34" s="35">
        <v>996849.02099999995</v>
      </c>
      <c r="F34" s="35">
        <v>540450.527</v>
      </c>
      <c r="G34" s="35">
        <v>377845.576</v>
      </c>
      <c r="H34" s="35">
        <v>913538.35599999991</v>
      </c>
      <c r="I34" s="35">
        <v>580329.853</v>
      </c>
      <c r="J34" s="35">
        <v>549639.53800000006</v>
      </c>
      <c r="K34" s="35">
        <v>952493.79599999997</v>
      </c>
      <c r="L34" s="35"/>
      <c r="N34" s="90">
        <f t="shared" si="0"/>
        <v>-8.1835300257546637E-2</v>
      </c>
      <c r="O34" s="90">
        <f t="shared" si="1"/>
        <v>-0.32107315023567162</v>
      </c>
      <c r="P34" s="90">
        <f t="shared" si="2"/>
        <v>-8.3574004934494531E-2</v>
      </c>
      <c r="Q34" s="90">
        <f t="shared" si="13"/>
        <v>7.3789040823712626E-2</v>
      </c>
      <c r="R34" s="90">
        <f t="shared" si="14"/>
        <v>0.45466712570428525</v>
      </c>
      <c r="S34" s="90">
        <f t="shared" si="15"/>
        <v>4.2642369358818759E-2</v>
      </c>
      <c r="T34" s="185">
        <f t="shared" si="16"/>
        <v>-1.4084807745358904E-2</v>
      </c>
      <c r="U34" s="185">
        <f t="shared" si="17"/>
        <v>-1.238743088985933E-2</v>
      </c>
      <c r="V34" s="185">
        <f t="shared" si="18"/>
        <v>-4.4495429162888227E-2</v>
      </c>
    </row>
    <row r="35" spans="1:22" x14ac:dyDescent="0.2">
      <c r="A35" s="23" t="s">
        <v>66</v>
      </c>
      <c r="B35" s="23">
        <v>29</v>
      </c>
      <c r="C35" s="35">
        <v>581553.64199999999</v>
      </c>
      <c r="D35" s="35">
        <v>553661.84499999997</v>
      </c>
      <c r="E35" s="35">
        <v>982393.77000000014</v>
      </c>
      <c r="F35" s="35">
        <v>534491.7030000001</v>
      </c>
      <c r="G35" s="35">
        <v>375332.27100000007</v>
      </c>
      <c r="H35" s="35">
        <v>914054.60799999989</v>
      </c>
      <c r="I35" s="35">
        <v>575155.09299999999</v>
      </c>
      <c r="J35" s="35">
        <v>546620.66400000011</v>
      </c>
      <c r="K35" s="35">
        <v>985955.98699999996</v>
      </c>
      <c r="L35" s="35"/>
      <c r="M35" s="23" t="s">
        <v>66</v>
      </c>
      <c r="N35" s="90">
        <f t="shared" si="0"/>
        <v>-8.0924502231902271E-2</v>
      </c>
      <c r="O35" s="90">
        <f t="shared" si="1"/>
        <v>-0.32209113849989052</v>
      </c>
      <c r="P35" s="90">
        <f t="shared" si="2"/>
        <v>-6.9563920381946476E-2</v>
      </c>
      <c r="Q35" s="90">
        <f t="shared" si="13"/>
        <v>7.6078617819068162E-2</v>
      </c>
      <c r="R35" s="90">
        <f t="shared" si="14"/>
        <v>0.45636468333414371</v>
      </c>
      <c r="S35" s="90">
        <f t="shared" si="15"/>
        <v>7.8662016875910859E-2</v>
      </c>
      <c r="T35" s="185">
        <f t="shared" si="16"/>
        <v>-1.1002508690333332E-2</v>
      </c>
      <c r="U35" s="185">
        <f t="shared" si="17"/>
        <v>-1.2717475591983165E-2</v>
      </c>
      <c r="V35" s="185">
        <f t="shared" si="18"/>
        <v>3.6260582149251915E-3</v>
      </c>
    </row>
    <row r="36" spans="1:22" x14ac:dyDescent="0.2">
      <c r="B36" s="23">
        <v>30</v>
      </c>
      <c r="C36" s="35">
        <v>584507.29099999997</v>
      </c>
      <c r="D36" s="35">
        <v>510693.80900000001</v>
      </c>
      <c r="E36" s="35">
        <v>947529.05099999998</v>
      </c>
      <c r="F36" s="35">
        <v>536372.69999999995</v>
      </c>
      <c r="G36" s="35">
        <v>366161.97500000003</v>
      </c>
      <c r="H36" s="35">
        <v>895506.11400000006</v>
      </c>
      <c r="I36" s="35">
        <v>577188.67599999998</v>
      </c>
      <c r="J36" s="35">
        <v>560931.66499999992</v>
      </c>
      <c r="K36" s="35">
        <v>983450.64600000007</v>
      </c>
      <c r="L36" s="35"/>
      <c r="N36" s="90">
        <f t="shared" si="0"/>
        <v>-8.2350711002508292E-2</v>
      </c>
      <c r="O36" s="90">
        <f t="shared" si="1"/>
        <v>-0.28301074235266471</v>
      </c>
      <c r="P36" s="90">
        <f t="shared" si="2"/>
        <v>-5.4903791018434872E-2</v>
      </c>
      <c r="Q36" s="90">
        <f t="shared" si="13"/>
        <v>7.6096296474447767E-2</v>
      </c>
      <c r="R36" s="90">
        <f t="shared" si="14"/>
        <v>0.53192221830243258</v>
      </c>
      <c r="S36" s="90">
        <f t="shared" si="15"/>
        <v>9.820651207748203E-2</v>
      </c>
      <c r="T36" s="185">
        <f t="shared" si="16"/>
        <v>-1.2520998647388971E-2</v>
      </c>
      <c r="U36" s="185">
        <f t="shared" si="17"/>
        <v>9.8371774074120233E-2</v>
      </c>
      <c r="V36" s="185">
        <f t="shared" si="18"/>
        <v>3.7910811243295685E-2</v>
      </c>
    </row>
    <row r="37" spans="1:22" x14ac:dyDescent="0.2">
      <c r="B37" s="23">
        <v>31</v>
      </c>
      <c r="C37" s="35">
        <v>600789.81599999999</v>
      </c>
      <c r="D37" s="35">
        <v>510200.72500000003</v>
      </c>
      <c r="E37" s="35">
        <v>950969.54900000012</v>
      </c>
      <c r="F37" s="35">
        <v>566551.25100000005</v>
      </c>
      <c r="G37" s="35">
        <v>382356.06199999992</v>
      </c>
      <c r="H37" s="35">
        <v>943429.24499999988</v>
      </c>
      <c r="I37" s="35">
        <v>583254.13899999997</v>
      </c>
      <c r="J37" s="35">
        <v>576119.08599999989</v>
      </c>
      <c r="K37" s="35">
        <v>1024323.375</v>
      </c>
      <c r="L37" s="35"/>
      <c r="N37" s="90">
        <f t="shared" si="0"/>
        <v>-5.6989256622152769E-2</v>
      </c>
      <c r="O37" s="90">
        <f t="shared" si="1"/>
        <v>-0.25057718802732026</v>
      </c>
      <c r="P37" s="90">
        <f t="shared" si="2"/>
        <v>-7.9290698718263962E-3</v>
      </c>
      <c r="Q37" s="90">
        <f t="shared" si="13"/>
        <v>2.9481689380295655E-2</v>
      </c>
      <c r="R37" s="90">
        <f t="shared" si="14"/>
        <v>0.50676069574123828</v>
      </c>
      <c r="S37" s="90">
        <f t="shared" si="15"/>
        <v>8.574477675853702E-2</v>
      </c>
      <c r="T37" s="185">
        <f t="shared" si="16"/>
        <v>-2.9187706803605381E-2</v>
      </c>
      <c r="U37" s="185">
        <f t="shared" si="17"/>
        <v>0.1292008375723101</v>
      </c>
      <c r="V37" s="185">
        <f t="shared" si="18"/>
        <v>7.713583056064803E-2</v>
      </c>
    </row>
    <row r="38" spans="1:22" x14ac:dyDescent="0.2">
      <c r="B38" s="23">
        <v>32</v>
      </c>
      <c r="C38" s="35">
        <v>624276.96600000013</v>
      </c>
      <c r="D38" s="35">
        <v>564967.32799999998</v>
      </c>
      <c r="E38" s="35">
        <v>1018852.8429999999</v>
      </c>
      <c r="F38" s="35">
        <v>561055.99899999995</v>
      </c>
      <c r="G38" s="35">
        <v>379631.90800000005</v>
      </c>
      <c r="H38" s="35">
        <v>966732.86100000015</v>
      </c>
      <c r="I38" s="35">
        <v>595287.87199999997</v>
      </c>
      <c r="J38" s="35">
        <v>572020.27400000009</v>
      </c>
      <c r="K38" s="35">
        <v>1030368.8149999999</v>
      </c>
      <c r="L38" s="35"/>
      <c r="N38" s="90">
        <f t="shared" si="0"/>
        <v>-0.10127070265796122</v>
      </c>
      <c r="O38" s="90">
        <f t="shared" si="1"/>
        <v>-0.32804626181852403</v>
      </c>
      <c r="P38" s="90">
        <f t="shared" si="2"/>
        <v>-5.1155554364978824E-2</v>
      </c>
      <c r="Q38" s="90">
        <f t="shared" si="13"/>
        <v>6.1013291117131475E-2</v>
      </c>
      <c r="R38" s="90">
        <f t="shared" si="14"/>
        <v>0.50677606899154537</v>
      </c>
      <c r="S38" s="90">
        <f t="shared" si="15"/>
        <v>6.5825789695587666E-2</v>
      </c>
      <c r="T38" s="185">
        <f t="shared" si="16"/>
        <v>-4.6436270403736393E-2</v>
      </c>
      <c r="U38" s="185">
        <f t="shared" si="17"/>
        <v>1.2483812161258488E-2</v>
      </c>
      <c r="V38" s="185">
        <f t="shared" si="18"/>
        <v>1.1302880567218546E-2</v>
      </c>
    </row>
    <row r="39" spans="1:22" x14ac:dyDescent="0.2">
      <c r="A39" s="23" t="s">
        <v>65</v>
      </c>
      <c r="B39" s="23">
        <v>33</v>
      </c>
      <c r="C39" s="35">
        <v>617592.20799999998</v>
      </c>
      <c r="D39" s="35">
        <v>544872.18700000003</v>
      </c>
      <c r="E39" s="35">
        <v>1122826.02</v>
      </c>
      <c r="F39" s="35">
        <v>573496.82199999993</v>
      </c>
      <c r="G39" s="35">
        <v>369759.23300000007</v>
      </c>
      <c r="H39" s="35">
        <v>1047682.4199999999</v>
      </c>
      <c r="I39" s="35">
        <v>654702.01700000011</v>
      </c>
      <c r="J39" s="35">
        <v>565247.38</v>
      </c>
      <c r="K39" s="35">
        <v>1167407.1030000001</v>
      </c>
      <c r="L39" s="35"/>
      <c r="M39" s="23" t="s">
        <v>65</v>
      </c>
      <c r="N39" s="90">
        <f t="shared" ref="N39:N57" si="19">(F39-C39)/C39</f>
        <v>-7.13988703691677E-2</v>
      </c>
      <c r="O39" s="90">
        <f t="shared" ref="O39:O57" si="20">(G39-D39)/D39</f>
        <v>-0.3213835431097164</v>
      </c>
      <c r="P39" s="90">
        <f t="shared" ref="P39:P57" si="21">(H39-E39)/E39</f>
        <v>-6.6923636130199485E-2</v>
      </c>
      <c r="Q39" s="90">
        <f t="shared" si="13"/>
        <v>0.14159659109671613</v>
      </c>
      <c r="R39" s="90">
        <f t="shared" si="14"/>
        <v>0.52869037350042292</v>
      </c>
      <c r="S39" s="90">
        <f t="shared" si="15"/>
        <v>0.11427573920730692</v>
      </c>
      <c r="T39" s="185">
        <f t="shared" si="16"/>
        <v>6.0087884075117941E-2</v>
      </c>
      <c r="U39" s="185">
        <f t="shared" si="17"/>
        <v>3.7394444947141281E-2</v>
      </c>
      <c r="V39" s="185">
        <f t="shared" si="18"/>
        <v>3.9704355087888062E-2</v>
      </c>
    </row>
    <row r="40" spans="1:22" x14ac:dyDescent="0.2">
      <c r="B40" s="23">
        <v>34</v>
      </c>
      <c r="C40" s="35">
        <v>655711.20600000001</v>
      </c>
      <c r="D40" s="35">
        <v>623639.67800000007</v>
      </c>
      <c r="E40" s="35">
        <v>1181714.365</v>
      </c>
      <c r="F40" s="35">
        <v>621731.27599999995</v>
      </c>
      <c r="G40" s="35">
        <v>391329.978</v>
      </c>
      <c r="H40" s="35">
        <v>1157411.26</v>
      </c>
      <c r="I40" s="35">
        <v>662223.05700000003</v>
      </c>
      <c r="J40" s="35">
        <v>587981.63800000004</v>
      </c>
      <c r="K40" s="35">
        <v>1179307.267</v>
      </c>
      <c r="L40" s="35"/>
      <c r="N40" s="90">
        <f t="shared" si="19"/>
        <v>-5.1821487400354194E-2</v>
      </c>
      <c r="O40" s="101">
        <f t="shared" si="20"/>
        <v>-0.37250628559268811</v>
      </c>
      <c r="P40" s="90">
        <f t="shared" si="21"/>
        <v>-2.0565972387075096E-2</v>
      </c>
      <c r="Q40" s="90">
        <f t="shared" si="13"/>
        <v>6.5127463524933038E-2</v>
      </c>
      <c r="R40" s="90">
        <f t="shared" si="14"/>
        <v>0.5025213274102911</v>
      </c>
      <c r="S40" s="90">
        <f t="shared" si="15"/>
        <v>1.891808707649862E-2</v>
      </c>
      <c r="T40" s="185">
        <f t="shared" si="16"/>
        <v>9.9309740941045076E-3</v>
      </c>
      <c r="U40" s="185">
        <f t="shared" si="17"/>
        <v>-5.7177311287111586E-2</v>
      </c>
      <c r="V40" s="185">
        <f t="shared" si="18"/>
        <v>-2.0369541670080299E-3</v>
      </c>
    </row>
    <row r="41" spans="1:22" x14ac:dyDescent="0.2">
      <c r="B41" s="23">
        <v>35</v>
      </c>
      <c r="C41" s="35">
        <v>670380.00699999998</v>
      </c>
      <c r="D41" s="35">
        <v>638464.12300000002</v>
      </c>
      <c r="E41" s="35">
        <v>1186460.047</v>
      </c>
      <c r="F41" s="35">
        <v>610649.78599999996</v>
      </c>
      <c r="G41" s="35">
        <v>377561.68400000001</v>
      </c>
      <c r="H41" s="35">
        <v>1143324.409</v>
      </c>
      <c r="I41" s="35">
        <v>631444.85499999998</v>
      </c>
      <c r="J41" s="35">
        <v>567246.15200000012</v>
      </c>
      <c r="K41" s="35">
        <v>1162182.3659999999</v>
      </c>
      <c r="L41" s="35"/>
      <c r="N41" s="90">
        <f t="shared" si="19"/>
        <v>-8.9099048862297026E-2</v>
      </c>
      <c r="O41" s="90">
        <f t="shared" si="20"/>
        <v>-0.40864072013017405</v>
      </c>
      <c r="P41" s="90">
        <f t="shared" si="21"/>
        <v>-3.6356587066770425E-2</v>
      </c>
      <c r="Q41" s="90">
        <f t="shared" si="13"/>
        <v>3.4054001944741563E-2</v>
      </c>
      <c r="R41" s="90">
        <f t="shared" si="14"/>
        <v>0.50239332018659</v>
      </c>
      <c r="S41" s="90">
        <f t="shared" si="15"/>
        <v>1.6493968686012665E-2</v>
      </c>
      <c r="T41" s="185">
        <f t="shared" si="16"/>
        <v>-5.8079226100786745E-2</v>
      </c>
      <c r="U41" s="185">
        <f t="shared" si="17"/>
        <v>-0.11154576809322127</v>
      </c>
      <c r="V41" s="185">
        <f t="shared" si="18"/>
        <v>-2.0462282789367368E-2</v>
      </c>
    </row>
    <row r="42" spans="1:22" x14ac:dyDescent="0.2">
      <c r="B42" s="23">
        <v>36</v>
      </c>
      <c r="C42" s="35">
        <v>648011.19199999992</v>
      </c>
      <c r="D42" s="35">
        <v>630147.42799999996</v>
      </c>
      <c r="E42" s="35">
        <v>1203248.6740000001</v>
      </c>
      <c r="F42" s="35">
        <v>618944.60600000003</v>
      </c>
      <c r="G42" s="35">
        <v>366795.25300000003</v>
      </c>
      <c r="H42" s="35">
        <v>1144220.5929999999</v>
      </c>
      <c r="I42" s="35">
        <v>640972.43900000001</v>
      </c>
      <c r="J42" s="35">
        <v>581458.495</v>
      </c>
      <c r="K42" s="35">
        <v>1168434.5010000002</v>
      </c>
      <c r="L42" s="35"/>
      <c r="N42" s="90">
        <f t="shared" si="19"/>
        <v>-4.4855067873580644E-2</v>
      </c>
      <c r="O42" s="90">
        <f t="shared" si="20"/>
        <v>-0.41792152645269537</v>
      </c>
      <c r="P42" s="90">
        <f t="shared" si="21"/>
        <v>-4.9057258300373767E-2</v>
      </c>
      <c r="Q42" s="90">
        <f t="shared" si="13"/>
        <v>3.5589344808023067E-2</v>
      </c>
      <c r="R42" s="90">
        <f t="shared" si="14"/>
        <v>0.58523996765029007</v>
      </c>
      <c r="S42" s="90">
        <f t="shared" si="15"/>
        <v>2.1161922926517623E-2</v>
      </c>
      <c r="T42" s="185">
        <f t="shared" si="16"/>
        <v>-1.0862085542497714E-2</v>
      </c>
      <c r="U42" s="185">
        <f t="shared" si="17"/>
        <v>-7.7265939423940597E-2</v>
      </c>
      <c r="V42" s="185">
        <f t="shared" si="18"/>
        <v>-2.8933481292994924E-2</v>
      </c>
    </row>
    <row r="43" spans="1:22" x14ac:dyDescent="0.2">
      <c r="B43" s="23">
        <v>37</v>
      </c>
      <c r="C43" s="35">
        <v>656981.43500000006</v>
      </c>
      <c r="D43" s="35">
        <v>522874.80499999993</v>
      </c>
      <c r="E43" s="35">
        <v>1139439.675</v>
      </c>
      <c r="F43" s="35">
        <v>618645.40300000005</v>
      </c>
      <c r="G43" s="35">
        <v>451656.54399999994</v>
      </c>
      <c r="H43" s="35">
        <v>1167249.08</v>
      </c>
      <c r="I43" s="35">
        <v>648177.78099999996</v>
      </c>
      <c r="J43" s="35">
        <v>573547.277</v>
      </c>
      <c r="K43" s="35">
        <v>1183533.294</v>
      </c>
      <c r="L43" s="35"/>
      <c r="N43" s="90">
        <f t="shared" si="19"/>
        <v>-5.8351773669220959E-2</v>
      </c>
      <c r="O43" s="90">
        <f t="shared" si="20"/>
        <v>-0.13620518777912813</v>
      </c>
      <c r="P43" s="90">
        <f t="shared" si="21"/>
        <v>2.440621088606558E-2</v>
      </c>
      <c r="Q43" s="90">
        <f t="shared" si="13"/>
        <v>4.7737165518063195E-2</v>
      </c>
      <c r="R43" s="90">
        <f t="shared" si="14"/>
        <v>0.26987482993272005</v>
      </c>
      <c r="S43" s="90">
        <f t="shared" si="15"/>
        <v>1.3950933248968523E-2</v>
      </c>
      <c r="T43" s="185">
        <f t="shared" si="16"/>
        <v>-1.3400156429077933E-2</v>
      </c>
      <c r="U43" s="185">
        <f t="shared" si="17"/>
        <v>9.6911290265745492E-2</v>
      </c>
      <c r="V43" s="185">
        <f t="shared" si="18"/>
        <v>3.8697633553965854E-2</v>
      </c>
    </row>
    <row r="44" spans="1:22" x14ac:dyDescent="0.2">
      <c r="A44" s="23" t="s">
        <v>64</v>
      </c>
      <c r="B44" s="23">
        <v>38</v>
      </c>
      <c r="C44" s="35">
        <v>652098.14899999998</v>
      </c>
      <c r="D44" s="35">
        <v>510945.02300000004</v>
      </c>
      <c r="E44" s="35">
        <v>1119436.723</v>
      </c>
      <c r="F44" s="35">
        <v>625814.90199999989</v>
      </c>
      <c r="G44" s="35">
        <v>455724.05900000007</v>
      </c>
      <c r="H44" s="35">
        <v>1175225.138</v>
      </c>
      <c r="I44" s="35">
        <v>649046.21</v>
      </c>
      <c r="J44" s="35">
        <v>560341.39299999992</v>
      </c>
      <c r="K44" s="35">
        <v>1149072.7050000001</v>
      </c>
      <c r="L44" s="35"/>
      <c r="M44" s="23" t="s">
        <v>64</v>
      </c>
      <c r="N44" s="90">
        <f t="shared" si="19"/>
        <v>-4.0305661103785917E-2</v>
      </c>
      <c r="O44" s="90">
        <f t="shared" si="20"/>
        <v>-0.1080761364026438</v>
      </c>
      <c r="P44" s="90">
        <f t="shared" si="21"/>
        <v>4.9836148711015653E-2</v>
      </c>
      <c r="Q44" s="90">
        <f t="shared" si="13"/>
        <v>3.7121691934398966E-2</v>
      </c>
      <c r="R44" s="90">
        <f t="shared" si="14"/>
        <v>0.22956289433031632</v>
      </c>
      <c r="S44" s="90">
        <f t="shared" si="15"/>
        <v>-2.2253125936793874E-2</v>
      </c>
      <c r="T44" s="185">
        <f t="shared" si="16"/>
        <v>-4.6801835040939724E-3</v>
      </c>
      <c r="U44" s="185">
        <f t="shared" si="17"/>
        <v>9.6676487247043558E-2</v>
      </c>
      <c r="V44" s="185">
        <f t="shared" si="18"/>
        <v>2.6474012680750759E-2</v>
      </c>
    </row>
    <row r="45" spans="1:22" x14ac:dyDescent="0.2">
      <c r="B45" s="23">
        <v>39</v>
      </c>
      <c r="C45" s="35">
        <v>659667.9169999999</v>
      </c>
      <c r="D45" s="35">
        <v>648707.92299999995</v>
      </c>
      <c r="E45" s="35">
        <v>1186866.18</v>
      </c>
      <c r="F45" s="35">
        <v>627628.45600000001</v>
      </c>
      <c r="G45" s="35">
        <v>437484.533</v>
      </c>
      <c r="H45" s="35">
        <v>1166565.1199999999</v>
      </c>
      <c r="I45" s="35">
        <v>648064.49800000002</v>
      </c>
      <c r="J45" s="35">
        <v>584876.62400000007</v>
      </c>
      <c r="K45" s="35">
        <v>1136548.452</v>
      </c>
      <c r="L45" s="35"/>
      <c r="N45" s="90">
        <f t="shared" si="19"/>
        <v>-4.8569075703586019E-2</v>
      </c>
      <c r="O45" s="90">
        <f t="shared" si="20"/>
        <v>-0.32560630525858397</v>
      </c>
      <c r="P45" s="90">
        <f t="shared" si="21"/>
        <v>-1.7104759021779572E-2</v>
      </c>
      <c r="Q45" s="90">
        <f t="shared" si="13"/>
        <v>3.2560732077450638E-2</v>
      </c>
      <c r="R45" s="90">
        <f t="shared" si="14"/>
        <v>0.33690811876085247</v>
      </c>
      <c r="S45" s="90">
        <f t="shared" si="15"/>
        <v>-2.573081218132069E-2</v>
      </c>
      <c r="T45" s="185">
        <f t="shared" si="16"/>
        <v>-1.7589788287369262E-2</v>
      </c>
      <c r="U45" s="185">
        <f t="shared" si="17"/>
        <v>-9.8397594259072879E-2</v>
      </c>
      <c r="V45" s="185">
        <f t="shared" si="18"/>
        <v>-4.2395451861304105E-2</v>
      </c>
    </row>
    <row r="46" spans="1:22" x14ac:dyDescent="0.2">
      <c r="B46" s="23">
        <v>40</v>
      </c>
      <c r="C46" s="35">
        <v>653774.96</v>
      </c>
      <c r="D46" s="35">
        <v>648432.11699999997</v>
      </c>
      <c r="E46" s="35">
        <v>1182762.861</v>
      </c>
      <c r="F46" s="35">
        <v>626355.58399999992</v>
      </c>
      <c r="G46" s="35">
        <v>458681.66000000003</v>
      </c>
      <c r="H46" s="35">
        <v>1177121.862</v>
      </c>
      <c r="I46" s="35">
        <v>659605.64</v>
      </c>
      <c r="J46" s="35">
        <v>598398.77799999993</v>
      </c>
      <c r="K46" s="35">
        <v>1165674.091</v>
      </c>
      <c r="L46" s="35"/>
      <c r="N46" s="90">
        <f t="shared" si="19"/>
        <v>-4.1940082868882053E-2</v>
      </c>
      <c r="O46" s="90">
        <f t="shared" si="20"/>
        <v>-0.29262964005837477</v>
      </c>
      <c r="P46" s="226">
        <f t="shared" si="21"/>
        <v>-4.7693406565291778E-3</v>
      </c>
      <c r="Q46" s="90">
        <f t="shared" si="13"/>
        <v>5.3084951821871368E-2</v>
      </c>
      <c r="R46" s="90">
        <f t="shared" si="14"/>
        <v>0.30460585234648335</v>
      </c>
      <c r="S46" s="90">
        <f t="shared" si="15"/>
        <v>-9.7252216355488523E-3</v>
      </c>
      <c r="T46" s="185">
        <f t="shared" si="16"/>
        <v>8.9184816744894164E-3</v>
      </c>
      <c r="U46" s="185">
        <f t="shared" si="17"/>
        <v>-7.7160488643717259E-2</v>
      </c>
      <c r="V46" s="185">
        <f t="shared" si="18"/>
        <v>-1.4448179397137849E-2</v>
      </c>
    </row>
    <row r="47" spans="1:22" x14ac:dyDescent="0.2">
      <c r="B47" s="23">
        <v>41</v>
      </c>
      <c r="C47" s="35">
        <v>654045.38900000008</v>
      </c>
      <c r="D47" s="35">
        <v>655476.125</v>
      </c>
      <c r="E47" s="35">
        <v>1178933.3390000002</v>
      </c>
      <c r="F47" s="35">
        <v>622779.36999999988</v>
      </c>
      <c r="G47" s="35">
        <v>400112.64899999998</v>
      </c>
      <c r="H47" s="35">
        <v>1171275.4450000001</v>
      </c>
      <c r="I47" s="35">
        <v>667925.02099999995</v>
      </c>
      <c r="J47" s="35">
        <v>582874.58799999999</v>
      </c>
      <c r="K47" s="35">
        <v>1153677.477</v>
      </c>
      <c r="L47" s="35"/>
      <c r="N47" s="90">
        <f t="shared" si="19"/>
        <v>-4.7804050798071145E-2</v>
      </c>
      <c r="O47" s="90">
        <f t="shared" si="20"/>
        <v>-0.38958470989313304</v>
      </c>
      <c r="P47" s="90">
        <f t="shared" si="21"/>
        <v>-6.4956123867832075E-3</v>
      </c>
      <c r="Q47" s="90">
        <f t="shared" si="13"/>
        <v>7.2490601286295142E-2</v>
      </c>
      <c r="R47" s="90">
        <f t="shared" si="14"/>
        <v>0.45677620904206911</v>
      </c>
      <c r="S47" s="90">
        <f t="shared" si="15"/>
        <v>-1.5024619593216272E-2</v>
      </c>
      <c r="T47" s="185">
        <f t="shared" si="16"/>
        <v>2.1221206101951228E-2</v>
      </c>
      <c r="U47" s="185">
        <f t="shared" si="17"/>
        <v>-0.11076152773680355</v>
      </c>
      <c r="V47" s="185">
        <f t="shared" si="18"/>
        <v>-2.1422637874863079E-2</v>
      </c>
    </row>
    <row r="48" spans="1:22" x14ac:dyDescent="0.2">
      <c r="A48" s="23" t="s">
        <v>62</v>
      </c>
      <c r="B48" s="23">
        <v>42</v>
      </c>
      <c r="C48" s="35">
        <v>654505.84200000006</v>
      </c>
      <c r="D48" s="35">
        <v>613231.27300000004</v>
      </c>
      <c r="E48" s="35">
        <v>1183012.4029999999</v>
      </c>
      <c r="F48" s="35">
        <v>626828.76699999999</v>
      </c>
      <c r="G48" s="35">
        <v>460207.22900000005</v>
      </c>
      <c r="H48" s="35">
        <v>1169903.1059999999</v>
      </c>
      <c r="I48" s="35">
        <v>635075.56099999999</v>
      </c>
      <c r="J48" s="35">
        <v>538810.05900000001</v>
      </c>
      <c r="K48" s="35">
        <v>1120819.0519999999</v>
      </c>
      <c r="L48" s="35"/>
      <c r="M48" s="23" t="s">
        <v>62</v>
      </c>
      <c r="N48" s="90">
        <f t="shared" si="19"/>
        <v>-4.228697931163778E-2</v>
      </c>
      <c r="O48" s="90">
        <f t="shared" si="20"/>
        <v>-0.24953724758913262</v>
      </c>
      <c r="P48" s="90">
        <f t="shared" si="21"/>
        <v>-1.108128449605107E-2</v>
      </c>
      <c r="Q48" s="90">
        <f t="shared" si="13"/>
        <v>1.3156374490387731E-2</v>
      </c>
      <c r="R48" s="90">
        <f t="shared" si="14"/>
        <v>0.17079877291540752</v>
      </c>
      <c r="S48" s="90">
        <f t="shared" si="15"/>
        <v>-4.1955657479893903E-2</v>
      </c>
      <c r="T48" s="185">
        <f t="shared" si="16"/>
        <v>-2.9686948157141235E-2</v>
      </c>
      <c r="U48" s="185">
        <f t="shared" si="17"/>
        <v>-0.12135913035863719</v>
      </c>
      <c r="V48" s="185">
        <f t="shared" si="18"/>
        <v>-5.2572019399191393E-2</v>
      </c>
    </row>
    <row r="49" spans="1:22" x14ac:dyDescent="0.2">
      <c r="B49" s="23">
        <v>43</v>
      </c>
      <c r="C49" s="35">
        <v>656267.56200000003</v>
      </c>
      <c r="D49" s="35">
        <v>649564.55700000003</v>
      </c>
      <c r="E49" s="35">
        <v>1189627.6120000002</v>
      </c>
      <c r="F49" s="35">
        <v>624707.00399999996</v>
      </c>
      <c r="G49" s="35">
        <v>480708.28200000006</v>
      </c>
      <c r="H49" s="35">
        <v>1198556.706</v>
      </c>
      <c r="I49" s="35">
        <v>643438.8679999999</v>
      </c>
      <c r="J49" s="35">
        <v>562458.15800000005</v>
      </c>
      <c r="K49" s="35">
        <v>1156337.618</v>
      </c>
      <c r="L49" s="35"/>
      <c r="N49" s="90">
        <f t="shared" si="19"/>
        <v>-4.8090991887238935E-2</v>
      </c>
      <c r="O49" s="90">
        <f t="shared" si="20"/>
        <v>-0.2599530303498378</v>
      </c>
      <c r="P49" s="90">
        <f t="shared" si="21"/>
        <v>7.5057891309266338E-3</v>
      </c>
      <c r="Q49" s="90">
        <f t="shared" si="13"/>
        <v>2.9985039194470028E-2</v>
      </c>
      <c r="R49" s="90">
        <f t="shared" si="14"/>
        <v>0.17006130133618122</v>
      </c>
      <c r="S49" s="90">
        <f t="shared" si="15"/>
        <v>-3.5224939953737981E-2</v>
      </c>
      <c r="T49" s="185">
        <f t="shared" si="16"/>
        <v>-1.9547962969408708E-2</v>
      </c>
      <c r="U49" s="185">
        <f t="shared" si="17"/>
        <v>-0.13409967964123384</v>
      </c>
      <c r="V49" s="185">
        <f t="shared" si="18"/>
        <v>-2.798354179425366E-2</v>
      </c>
    </row>
    <row r="50" spans="1:22" x14ac:dyDescent="0.2">
      <c r="B50" s="23">
        <v>44</v>
      </c>
      <c r="C50" s="35">
        <v>651178.79299999995</v>
      </c>
      <c r="D50" s="35">
        <v>629142.83000000007</v>
      </c>
      <c r="E50" s="35">
        <v>1179604.202</v>
      </c>
      <c r="F50" s="35">
        <v>621524.07199999993</v>
      </c>
      <c r="G50" s="35">
        <v>381348.12200000009</v>
      </c>
      <c r="H50" s="35">
        <v>1141294.05</v>
      </c>
      <c r="I50" s="35">
        <v>626460.65700000001</v>
      </c>
      <c r="J50" s="35">
        <v>600671.23399999994</v>
      </c>
      <c r="K50" s="35">
        <v>1146144.206</v>
      </c>
      <c r="L50" s="35"/>
      <c r="N50" s="90">
        <f t="shared" si="19"/>
        <v>-4.5540059533234867E-2</v>
      </c>
      <c r="O50" s="90">
        <f t="shared" si="20"/>
        <v>-0.39386081535730122</v>
      </c>
      <c r="P50" s="90">
        <f t="shared" si="21"/>
        <v>-3.2477124051479088E-2</v>
      </c>
      <c r="Q50" s="90">
        <f t="shared" ref="Q50:Q59" si="22">(I50-F50)/F50</f>
        <v>7.9427092568026547E-3</v>
      </c>
      <c r="R50" s="90">
        <f t="shared" ref="R50:R59" si="23">(J50-G50)/G50</f>
        <v>0.57512571675913426</v>
      </c>
      <c r="S50" s="90">
        <f t="shared" ref="S50:S59" si="24">(K50-H50)/H50</f>
        <v>4.2496988396635892E-3</v>
      </c>
      <c r="T50" s="185">
        <f t="shared" ref="T50:T59" si="25">(I50-C50)/C50</f>
        <v>-3.7959061728842176E-2</v>
      </c>
      <c r="U50" s="185">
        <f t="shared" ref="U50:U59" si="26">(J50-D50)/D50</f>
        <v>-4.5254582333871834E-2</v>
      </c>
      <c r="V50" s="185">
        <f t="shared" ref="V50:V59" si="27">(K50-E50)/E50</f>
        <v>-2.8365443208212684E-2</v>
      </c>
    </row>
    <row r="51" spans="1:22" x14ac:dyDescent="0.2">
      <c r="B51" s="23">
        <v>45</v>
      </c>
      <c r="C51" s="35">
        <v>656063.78799999994</v>
      </c>
      <c r="D51" s="35">
        <v>670290.92299999995</v>
      </c>
      <c r="E51" s="35">
        <v>1208571.808</v>
      </c>
      <c r="F51" s="35">
        <v>630189.66000000015</v>
      </c>
      <c r="G51" s="35">
        <v>429103.69699999993</v>
      </c>
      <c r="H51" s="35">
        <v>1135003.5830000001</v>
      </c>
      <c r="I51" s="35">
        <v>648085.0149999999</v>
      </c>
      <c r="J51" s="35">
        <v>601551.76500000001</v>
      </c>
      <c r="K51" s="35">
        <v>1142658.2009999999</v>
      </c>
      <c r="L51" s="35"/>
      <c r="N51" s="90">
        <f t="shared" si="19"/>
        <v>-3.943843338599233E-2</v>
      </c>
      <c r="O51" s="90">
        <f t="shared" si="20"/>
        <v>-0.35982469361292552</v>
      </c>
      <c r="P51" s="90">
        <f t="shared" si="21"/>
        <v>-6.0872034671852829E-2</v>
      </c>
      <c r="Q51" s="90">
        <f t="shared" si="22"/>
        <v>2.8396776614836469E-2</v>
      </c>
      <c r="R51" s="90">
        <f t="shared" si="23"/>
        <v>0.40187970694645431</v>
      </c>
      <c r="S51" s="90">
        <f t="shared" si="24"/>
        <v>6.7441355381164317E-3</v>
      </c>
      <c r="T51" s="185">
        <f t="shared" si="25"/>
        <v>-1.2161581154056997E-2</v>
      </c>
      <c r="U51" s="185">
        <f t="shared" si="26"/>
        <v>-0.10255122908773143</v>
      </c>
      <c r="V51" s="185">
        <f t="shared" si="27"/>
        <v>-5.4538428386044301E-2</v>
      </c>
    </row>
    <row r="52" spans="1:22" x14ac:dyDescent="0.2">
      <c r="A52" s="23" t="s">
        <v>61</v>
      </c>
      <c r="B52" s="23">
        <v>46</v>
      </c>
      <c r="C52" s="35">
        <v>662432.92900000012</v>
      </c>
      <c r="D52" s="35">
        <v>666360.17800000007</v>
      </c>
      <c r="E52" s="35">
        <v>1213724.2120000001</v>
      </c>
      <c r="F52" s="35">
        <v>612681.554</v>
      </c>
      <c r="G52" s="35">
        <v>499843.27799999999</v>
      </c>
      <c r="H52" s="35">
        <v>1191063.56</v>
      </c>
      <c r="I52" s="35">
        <v>639407.89900000009</v>
      </c>
      <c r="J52" s="35">
        <v>590013.42500000005</v>
      </c>
      <c r="K52" s="35">
        <v>1104911.861</v>
      </c>
      <c r="L52" s="35"/>
      <c r="M52" s="23" t="s">
        <v>61</v>
      </c>
      <c r="N52" s="90">
        <f t="shared" si="19"/>
        <v>-7.5104018568497383E-2</v>
      </c>
      <c r="O52" s="90">
        <f t="shared" si="20"/>
        <v>-0.24989023278638969</v>
      </c>
      <c r="P52" s="90">
        <f t="shared" si="21"/>
        <v>-1.8670346834936503E-2</v>
      </c>
      <c r="Q52" s="90">
        <f t="shared" si="22"/>
        <v>4.3621918801883972E-2</v>
      </c>
      <c r="R52" s="90">
        <f t="shared" si="23"/>
        <v>0.18039683830658629</v>
      </c>
      <c r="S52" s="90">
        <f t="shared" si="24"/>
        <v>-7.2331739374177501E-2</v>
      </c>
      <c r="T52" s="185">
        <f t="shared" si="25"/>
        <v>-3.4758281166303591E-2</v>
      </c>
      <c r="U52" s="185">
        <f t="shared" si="26"/>
        <v>-0.11457280239816495</v>
      </c>
      <c r="V52" s="185">
        <f t="shared" si="27"/>
        <v>-8.9651627547823867E-2</v>
      </c>
    </row>
    <row r="53" spans="1:22" x14ac:dyDescent="0.2">
      <c r="B53" s="23">
        <v>47</v>
      </c>
      <c r="C53" s="35">
        <v>669654.08100000001</v>
      </c>
      <c r="D53" s="35">
        <v>670954.38800000015</v>
      </c>
      <c r="E53" s="35">
        <v>1219637.4370000002</v>
      </c>
      <c r="F53" s="35">
        <v>607646.83899999992</v>
      </c>
      <c r="G53" s="35">
        <v>487369.48599999998</v>
      </c>
      <c r="H53" s="35">
        <v>1184585.4739999999</v>
      </c>
      <c r="I53" s="35">
        <v>639055.32899999991</v>
      </c>
      <c r="J53" s="35">
        <v>588812.45600000001</v>
      </c>
      <c r="K53" s="35">
        <v>1123332.1170000001</v>
      </c>
      <c r="L53" s="35"/>
      <c r="N53" s="90">
        <f t="shared" si="19"/>
        <v>-9.2595929389998125E-2</v>
      </c>
      <c r="O53" s="90">
        <f t="shared" si="20"/>
        <v>-0.2736175592311651</v>
      </c>
      <c r="P53" s="90">
        <f t="shared" si="21"/>
        <v>-2.8739658144816538E-2</v>
      </c>
      <c r="Q53" s="90">
        <f t="shared" si="22"/>
        <v>5.1688724410528852E-2</v>
      </c>
      <c r="R53" s="90">
        <f t="shared" si="23"/>
        <v>0.20814386807958682</v>
      </c>
      <c r="S53" s="90">
        <f t="shared" si="24"/>
        <v>-5.170868488971514E-2</v>
      </c>
      <c r="T53" s="185">
        <f t="shared" si="25"/>
        <v>-4.5693370455245678E-2</v>
      </c>
      <c r="U53" s="185">
        <f t="shared" si="26"/>
        <v>-0.12242550830444845</v>
      </c>
      <c r="V53" s="185">
        <f t="shared" si="27"/>
        <v>-7.896225310768322E-2</v>
      </c>
    </row>
    <row r="54" spans="1:22" x14ac:dyDescent="0.2">
      <c r="B54" s="23">
        <v>48</v>
      </c>
      <c r="C54" s="35">
        <v>667951.70600000001</v>
      </c>
      <c r="D54" s="35">
        <v>668556.39999999991</v>
      </c>
      <c r="E54" s="35">
        <v>1207004.834</v>
      </c>
      <c r="F54" s="35">
        <v>637459.46299999999</v>
      </c>
      <c r="G54" s="35">
        <v>506933.13899999997</v>
      </c>
      <c r="H54" s="35">
        <v>1198932.108</v>
      </c>
      <c r="I54" s="35">
        <v>623610.54300000006</v>
      </c>
      <c r="J54" s="35">
        <v>591403.16300000006</v>
      </c>
      <c r="K54" s="35">
        <v>1119591.419</v>
      </c>
      <c r="L54" s="35"/>
      <c r="N54" s="90">
        <f t="shared" si="19"/>
        <v>-4.5650370717070995E-2</v>
      </c>
      <c r="O54" s="90">
        <f t="shared" si="20"/>
        <v>-0.24174962800445851</v>
      </c>
      <c r="P54" s="90">
        <f t="shared" si="21"/>
        <v>-6.688230048961033E-3</v>
      </c>
      <c r="Q54" s="90">
        <f t="shared" si="22"/>
        <v>-2.1725177527092299E-2</v>
      </c>
      <c r="R54" s="90">
        <f t="shared" si="23"/>
        <v>0.16662951679708612</v>
      </c>
      <c r="S54" s="90">
        <f t="shared" si="24"/>
        <v>-6.6176131634636329E-2</v>
      </c>
      <c r="T54" s="185">
        <f t="shared" si="25"/>
        <v>-6.6383785836157352E-2</v>
      </c>
      <c r="U54" s="185">
        <f t="shared" si="26"/>
        <v>-0.11540273490763062</v>
      </c>
      <c r="V54" s="185">
        <f t="shared" si="27"/>
        <v>-7.2421760491474585E-2</v>
      </c>
    </row>
    <row r="55" spans="1:22" x14ac:dyDescent="0.2">
      <c r="B55" s="23">
        <v>49</v>
      </c>
      <c r="C55" s="35">
        <v>665856.66999999993</v>
      </c>
      <c r="D55" s="35">
        <v>672766.11699999997</v>
      </c>
      <c r="E55" s="35">
        <v>1211454.125</v>
      </c>
      <c r="F55" s="35">
        <v>606547.03099999996</v>
      </c>
      <c r="G55" s="35">
        <v>411399.48900000006</v>
      </c>
      <c r="H55" s="35">
        <v>1207206.1620000002</v>
      </c>
      <c r="I55" s="35">
        <v>637841.65800000005</v>
      </c>
      <c r="J55" s="35">
        <v>599497.49700000009</v>
      </c>
      <c r="K55" s="35">
        <v>1091525.3759999999</v>
      </c>
      <c r="L55" s="35"/>
      <c r="N55" s="90">
        <f t="shared" si="19"/>
        <v>-8.9072681362491982E-2</v>
      </c>
      <c r="O55" s="90">
        <f t="shared" si="20"/>
        <v>-0.388495528231247</v>
      </c>
      <c r="P55" s="90">
        <f t="shared" si="21"/>
        <v>-3.5064992659129836E-3</v>
      </c>
      <c r="Q55" s="90">
        <f t="shared" si="22"/>
        <v>5.1594724564730576E-2</v>
      </c>
      <c r="R55" s="90">
        <f t="shared" si="23"/>
        <v>0.45721497724077143</v>
      </c>
      <c r="S55" s="90">
        <f t="shared" si="24"/>
        <v>-9.5825211667533133E-2</v>
      </c>
      <c r="T55" s="185">
        <f t="shared" si="25"/>
        <v>-4.2073637258901189E-2</v>
      </c>
      <c r="U55" s="185">
        <f t="shared" si="26"/>
        <v>-0.10890652508886663</v>
      </c>
      <c r="V55" s="185">
        <f t="shared" si="27"/>
        <v>-9.8995699899077957E-2</v>
      </c>
    </row>
    <row r="56" spans="1:22" x14ac:dyDescent="0.2">
      <c r="A56" s="23" t="s">
        <v>60</v>
      </c>
      <c r="B56" s="23">
        <v>50</v>
      </c>
      <c r="C56" s="35">
        <v>671218.30699999991</v>
      </c>
      <c r="D56" s="35">
        <v>669585.22100000002</v>
      </c>
      <c r="E56" s="35">
        <v>1201440.9530000002</v>
      </c>
      <c r="F56" s="35">
        <v>600376.39</v>
      </c>
      <c r="G56" s="35">
        <v>424005.37099999998</v>
      </c>
      <c r="H56" s="35">
        <v>1221475.0560000001</v>
      </c>
      <c r="I56" s="35">
        <v>682196.22699999996</v>
      </c>
      <c r="J56" s="35">
        <v>697430.85699999996</v>
      </c>
      <c r="K56" s="35">
        <v>1205208.3389999999</v>
      </c>
      <c r="L56" s="35"/>
      <c r="M56" s="23" t="s">
        <v>60</v>
      </c>
      <c r="N56" s="90">
        <f t="shared" si="19"/>
        <v>-0.10554228968608853</v>
      </c>
      <c r="O56" s="90">
        <f t="shared" si="20"/>
        <v>-0.36676414338004037</v>
      </c>
      <c r="P56" s="90">
        <f t="shared" si="21"/>
        <v>1.6675062515535778E-2</v>
      </c>
      <c r="Q56" s="90">
        <f t="shared" si="22"/>
        <v>0.13628090371774937</v>
      </c>
      <c r="R56" s="90">
        <f t="shared" si="23"/>
        <v>0.64486326047034903</v>
      </c>
      <c r="S56" s="90">
        <f t="shared" si="24"/>
        <v>-1.3317273177292109E-2</v>
      </c>
      <c r="T56" s="185">
        <f t="shared" si="25"/>
        <v>1.6355215412800182E-2</v>
      </c>
      <c r="U56" s="185">
        <f t="shared" si="26"/>
        <v>4.1586395766641242E-2</v>
      </c>
      <c r="V56" s="185">
        <f t="shared" si="27"/>
        <v>3.1357229754758551E-3</v>
      </c>
    </row>
    <row r="57" spans="1:22" x14ac:dyDescent="0.2">
      <c r="B57" s="23">
        <v>51</v>
      </c>
      <c r="C57" s="35">
        <v>688259.84100000001</v>
      </c>
      <c r="D57" s="35">
        <v>689060.83100000001</v>
      </c>
      <c r="E57" s="35">
        <v>1235119.625</v>
      </c>
      <c r="F57" s="35">
        <v>633898.91200000001</v>
      </c>
      <c r="G57" s="35">
        <v>537742.33700000006</v>
      </c>
      <c r="H57" s="35">
        <v>1253167.7219999998</v>
      </c>
      <c r="I57" s="35">
        <v>626681.1860000001</v>
      </c>
      <c r="J57" s="35">
        <v>616340.25</v>
      </c>
      <c r="K57" s="35">
        <v>1073843.0699999998</v>
      </c>
      <c r="L57" s="35"/>
      <c r="N57" s="90">
        <f t="shared" si="19"/>
        <v>-7.89831481683093E-2</v>
      </c>
      <c r="O57" s="90">
        <f t="shared" si="20"/>
        <v>-0.21960106741287105</v>
      </c>
      <c r="P57" s="90">
        <f t="shared" si="21"/>
        <v>1.4612428330575538E-2</v>
      </c>
      <c r="Q57" s="90">
        <f t="shared" si="22"/>
        <v>-1.1386241344424184E-2</v>
      </c>
      <c r="R57" s="90">
        <f t="shared" si="23"/>
        <v>0.14616277646742168</v>
      </c>
      <c r="S57" s="90">
        <f t="shared" si="24"/>
        <v>-0.14309708816454819</v>
      </c>
      <c r="T57" s="185">
        <f t="shared" si="25"/>
        <v>-8.9470068325546701E-2</v>
      </c>
      <c r="U57" s="185">
        <f t="shared" si="26"/>
        <v>-0.10553579267372405</v>
      </c>
      <c r="V57" s="185">
        <f t="shared" si="27"/>
        <v>-0.13057565577909117</v>
      </c>
    </row>
    <row r="58" spans="1:22" x14ac:dyDescent="0.2">
      <c r="B58" s="23">
        <v>52</v>
      </c>
      <c r="C58" s="35">
        <v>574719.995</v>
      </c>
      <c r="D58" s="35">
        <v>565693.55799999996</v>
      </c>
      <c r="E58" s="35">
        <v>921414.924</v>
      </c>
      <c r="F58" s="35">
        <v>554222.63699999999</v>
      </c>
      <c r="G58" s="35">
        <v>486229.99599999998</v>
      </c>
      <c r="H58" s="35">
        <v>1040809.4049999999</v>
      </c>
      <c r="I58" s="35">
        <v>493774.55299999996</v>
      </c>
      <c r="J58" s="35">
        <v>442187.75900000002</v>
      </c>
      <c r="K58" s="35">
        <v>839930.00199999986</v>
      </c>
      <c r="L58" s="35"/>
      <c r="N58" s="90">
        <f t="shared" ref="N58:P59" si="28">N57+(1/4)*($Q$8-$N$57)</f>
        <v>-7.0195345504184492E-2</v>
      </c>
      <c r="O58" s="90">
        <f t="shared" si="28"/>
        <v>-0.21081326474874626</v>
      </c>
      <c r="P58" s="90">
        <f t="shared" si="28"/>
        <v>2.3400230994700344E-2</v>
      </c>
      <c r="Q58" s="90">
        <f t="shared" si="22"/>
        <v>-0.10906823353012922</v>
      </c>
      <c r="R58" s="90">
        <f t="shared" si="23"/>
        <v>-9.0579020961923468E-2</v>
      </c>
      <c r="S58" s="90">
        <f t="shared" si="24"/>
        <v>-0.19300306284223101</v>
      </c>
      <c r="T58" s="185">
        <f t="shared" si="25"/>
        <v>-0.14084326751151235</v>
      </c>
      <c r="U58" s="185">
        <f t="shared" si="26"/>
        <v>-0.21832633102037191</v>
      </c>
      <c r="V58" s="185">
        <f t="shared" si="27"/>
        <v>-8.8434558500812971E-2</v>
      </c>
    </row>
    <row r="59" spans="1:22" x14ac:dyDescent="0.2">
      <c r="B59" s="23">
        <v>53</v>
      </c>
      <c r="C59" s="42">
        <f>AVERAGE(C58,F7)</f>
        <v>512218.315</v>
      </c>
      <c r="D59" s="42">
        <f>AVERAGE(D58,G7)</f>
        <v>493974.16800000001</v>
      </c>
      <c r="E59" s="42">
        <f>AVERAGE(E58,H7)</f>
        <v>822722.11349999998</v>
      </c>
      <c r="F59" s="42">
        <v>581268.42500000005</v>
      </c>
      <c r="G59" s="42">
        <v>449234.79</v>
      </c>
      <c r="H59" s="42">
        <v>1045141.949</v>
      </c>
      <c r="I59" s="42">
        <v>217384.51800000001</v>
      </c>
      <c r="J59" s="42">
        <v>206067.984</v>
      </c>
      <c r="K59" s="42">
        <v>343662.57400000002</v>
      </c>
      <c r="L59" s="38"/>
      <c r="N59" s="90">
        <f t="shared" si="28"/>
        <v>-6.1407542840059684E-2</v>
      </c>
      <c r="O59" s="90">
        <f t="shared" si="28"/>
        <v>-0.20202546208462147</v>
      </c>
      <c r="P59" s="90">
        <f t="shared" si="28"/>
        <v>3.2188033658825152E-2</v>
      </c>
      <c r="Q59" s="90">
        <f t="shared" si="22"/>
        <v>-0.62601698518201809</v>
      </c>
      <c r="R59" s="90">
        <f t="shared" si="23"/>
        <v>-0.54129112751930897</v>
      </c>
      <c r="S59" s="90">
        <f t="shared" si="24"/>
        <v>-0.671180958405871</v>
      </c>
      <c r="T59" s="185">
        <f t="shared" si="25"/>
        <v>-0.57560182517097225</v>
      </c>
      <c r="U59" s="185">
        <f t="shared" si="26"/>
        <v>-0.5828365178804249</v>
      </c>
      <c r="V59" s="185">
        <f t="shared" si="27"/>
        <v>-0.5822859646521461</v>
      </c>
    </row>
    <row r="60" spans="1:22" x14ac:dyDescent="0.2">
      <c r="C60" s="373"/>
      <c r="D60" s="373"/>
      <c r="E60" s="373"/>
      <c r="F60" s="374"/>
      <c r="G60" s="209"/>
    </row>
    <row r="61" spans="1:22" x14ac:dyDescent="0.2">
      <c r="A61" s="186" t="s">
        <v>58</v>
      </c>
      <c r="C61" s="374"/>
      <c r="D61" s="374"/>
      <c r="E61" s="374"/>
      <c r="F61" s="374"/>
      <c r="G61" s="209"/>
      <c r="M61" s="25"/>
    </row>
    <row r="62" spans="1:22" x14ac:dyDescent="0.2">
      <c r="A62" s="22" t="s">
        <v>59</v>
      </c>
      <c r="M62" s="25"/>
    </row>
    <row r="63" spans="1:22" x14ac:dyDescent="0.2">
      <c r="A63" s="222" t="s">
        <v>247</v>
      </c>
      <c r="F63"/>
      <c r="G63"/>
      <c r="H63"/>
      <c r="I63"/>
      <c r="J63"/>
      <c r="K63"/>
      <c r="L63"/>
      <c r="M63"/>
      <c r="N63"/>
      <c r="O63"/>
      <c r="P63"/>
    </row>
    <row r="64" spans="1:22" x14ac:dyDescent="0.2">
      <c r="A64" s="227" t="s">
        <v>248</v>
      </c>
      <c r="F64"/>
      <c r="G64"/>
      <c r="H64"/>
      <c r="I64"/>
      <c r="J64"/>
      <c r="K64"/>
      <c r="L64"/>
      <c r="M64"/>
      <c r="N64"/>
      <c r="O64"/>
      <c r="P64"/>
    </row>
    <row r="65" spans="6:16" x14ac:dyDescent="0.2">
      <c r="F65"/>
      <c r="G65"/>
      <c r="H65"/>
      <c r="I65"/>
      <c r="J65"/>
      <c r="K65"/>
      <c r="L65"/>
      <c r="M65"/>
      <c r="N65"/>
      <c r="O65"/>
      <c r="P65"/>
    </row>
    <row r="66" spans="6:16" x14ac:dyDescent="0.2">
      <c r="F66"/>
      <c r="G66"/>
      <c r="H66"/>
      <c r="I66"/>
      <c r="J66"/>
      <c r="K66"/>
      <c r="L66"/>
      <c r="M66"/>
      <c r="N66"/>
      <c r="O66"/>
      <c r="P66"/>
    </row>
    <row r="67" spans="6:16" x14ac:dyDescent="0.2">
      <c r="F67"/>
      <c r="G67"/>
      <c r="H67"/>
      <c r="I67"/>
      <c r="J67"/>
      <c r="K67"/>
      <c r="L67"/>
      <c r="M67"/>
      <c r="N67"/>
      <c r="O67"/>
      <c r="P67"/>
    </row>
    <row r="68" spans="6:16" x14ac:dyDescent="0.2">
      <c r="F68"/>
      <c r="G68"/>
      <c r="H68"/>
      <c r="I68"/>
      <c r="J68"/>
      <c r="K68"/>
      <c r="L68"/>
      <c r="M68"/>
      <c r="N68"/>
      <c r="O68"/>
      <c r="P68"/>
    </row>
    <row r="69" spans="6:16" x14ac:dyDescent="0.2">
      <c r="F69"/>
      <c r="G69"/>
      <c r="H69"/>
      <c r="I69"/>
      <c r="J69"/>
      <c r="K69"/>
      <c r="L69"/>
      <c r="M69"/>
      <c r="N69"/>
      <c r="O69"/>
      <c r="P69"/>
    </row>
    <row r="70" spans="6:16" x14ac:dyDescent="0.2">
      <c r="F70"/>
      <c r="G70"/>
      <c r="H70"/>
      <c r="I70"/>
      <c r="J70"/>
      <c r="K70"/>
      <c r="L70"/>
      <c r="M70"/>
      <c r="N70"/>
      <c r="O70"/>
      <c r="P70"/>
    </row>
    <row r="71" spans="6:16" x14ac:dyDescent="0.2">
      <c r="F71"/>
      <c r="G71"/>
      <c r="H71"/>
      <c r="I71"/>
      <c r="J71"/>
      <c r="K71"/>
      <c r="L71"/>
      <c r="M71"/>
      <c r="N71"/>
      <c r="O71"/>
      <c r="P71"/>
    </row>
    <row r="72" spans="6:16" x14ac:dyDescent="0.2">
      <c r="F72"/>
      <c r="G72"/>
      <c r="H72"/>
      <c r="I72"/>
      <c r="J72"/>
      <c r="K72"/>
      <c r="L72"/>
      <c r="M72"/>
      <c r="N72"/>
      <c r="O72"/>
      <c r="P72"/>
    </row>
    <row r="73" spans="6:16" x14ac:dyDescent="0.2">
      <c r="F73"/>
      <c r="G73"/>
      <c r="H73"/>
      <c r="I73"/>
      <c r="J73"/>
      <c r="K73"/>
      <c r="L73"/>
      <c r="M73"/>
      <c r="N73"/>
      <c r="O73"/>
      <c r="P73"/>
    </row>
    <row r="74" spans="6:16" x14ac:dyDescent="0.2">
      <c r="F74"/>
      <c r="G74"/>
      <c r="H74"/>
      <c r="I74"/>
      <c r="J74"/>
      <c r="K74"/>
      <c r="L74"/>
      <c r="M74"/>
      <c r="N74"/>
      <c r="O74"/>
      <c r="P74"/>
    </row>
    <row r="75" spans="6:16" x14ac:dyDescent="0.2">
      <c r="F75"/>
      <c r="G75"/>
      <c r="H75"/>
      <c r="I75"/>
      <c r="J75"/>
      <c r="K75"/>
      <c r="L75"/>
      <c r="M75"/>
      <c r="N75"/>
      <c r="O75"/>
      <c r="P75"/>
    </row>
    <row r="76" spans="6:16" x14ac:dyDescent="0.2">
      <c r="F76"/>
      <c r="G76"/>
      <c r="H76"/>
      <c r="I76" s="201"/>
      <c r="J76" s="201"/>
      <c r="K76" s="201"/>
      <c r="L76"/>
      <c r="M76"/>
      <c r="N76"/>
      <c r="O76"/>
      <c r="P76"/>
    </row>
    <row r="77" spans="6:16" x14ac:dyDescent="0.2">
      <c r="F77"/>
      <c r="G77"/>
      <c r="H77"/>
      <c r="I77" s="201"/>
      <c r="J77" s="201"/>
      <c r="K77" s="201"/>
      <c r="L77"/>
      <c r="M77"/>
      <c r="N77"/>
      <c r="O77"/>
      <c r="P77"/>
    </row>
    <row r="78" spans="6:16" x14ac:dyDescent="0.2">
      <c r="F78"/>
      <c r="G78"/>
      <c r="H78"/>
      <c r="I78" s="201"/>
      <c r="J78" s="201"/>
      <c r="K78" s="201"/>
      <c r="L78"/>
      <c r="M78"/>
      <c r="N78"/>
      <c r="O78"/>
      <c r="P78"/>
    </row>
    <row r="79" spans="6:16" x14ac:dyDescent="0.2">
      <c r="F79"/>
      <c r="G79"/>
      <c r="H79"/>
      <c r="I79" s="201"/>
      <c r="J79" s="201"/>
      <c r="K79" s="201"/>
      <c r="L79"/>
      <c r="M79"/>
      <c r="N79"/>
      <c r="O79"/>
      <c r="P79"/>
    </row>
    <row r="80" spans="6:16" x14ac:dyDescent="0.2">
      <c r="F80"/>
      <c r="G80"/>
      <c r="H80"/>
      <c r="I80" s="201"/>
      <c r="J80" s="201"/>
      <c r="K80" s="201"/>
      <c r="L80"/>
      <c r="M80"/>
      <c r="N80"/>
      <c r="O80"/>
      <c r="P80"/>
    </row>
    <row r="81" spans="6:16" x14ac:dyDescent="0.2">
      <c r="F81"/>
      <c r="G81"/>
      <c r="H81"/>
      <c r="I81" s="201"/>
      <c r="J81" s="201"/>
      <c r="K81" s="201"/>
      <c r="L81"/>
      <c r="M81"/>
      <c r="N81"/>
      <c r="O81"/>
      <c r="P81"/>
    </row>
    <row r="82" spans="6:16" x14ac:dyDescent="0.2">
      <c r="F82"/>
      <c r="G82"/>
      <c r="H82"/>
      <c r="I82" s="201"/>
      <c r="J82" s="201"/>
      <c r="K82" s="201"/>
      <c r="L82"/>
      <c r="M82"/>
      <c r="N82"/>
      <c r="O82"/>
      <c r="P82"/>
    </row>
    <row r="83" spans="6:16" x14ac:dyDescent="0.2">
      <c r="F83"/>
      <c r="G83"/>
      <c r="H83"/>
      <c r="I83" s="201"/>
      <c r="J83" s="201"/>
      <c r="K83" s="201"/>
      <c r="L83"/>
      <c r="M83"/>
      <c r="N83"/>
      <c r="O83"/>
      <c r="P83"/>
    </row>
    <row r="84" spans="6:16" x14ac:dyDescent="0.2">
      <c r="F84"/>
      <c r="G84"/>
      <c r="H84"/>
      <c r="I84" s="201"/>
      <c r="J84" s="201"/>
      <c r="K84" s="201"/>
      <c r="L84"/>
      <c r="M84"/>
      <c r="N84"/>
      <c r="O84"/>
      <c r="P84"/>
    </row>
    <row r="85" spans="6:16" x14ac:dyDescent="0.2">
      <c r="F85"/>
      <c r="G85"/>
      <c r="H85"/>
      <c r="I85" s="201"/>
      <c r="J85" s="201"/>
      <c r="K85" s="201"/>
      <c r="L85"/>
      <c r="M85"/>
      <c r="N85"/>
      <c r="O85"/>
      <c r="P85"/>
    </row>
    <row r="86" spans="6:16" x14ac:dyDescent="0.2">
      <c r="F86"/>
      <c r="G86"/>
      <c r="H86"/>
      <c r="I86"/>
      <c r="J86"/>
      <c r="K86"/>
      <c r="L86"/>
      <c r="M86"/>
      <c r="N86"/>
      <c r="O86"/>
      <c r="P86"/>
    </row>
    <row r="87" spans="6:16" x14ac:dyDescent="0.2">
      <c r="F87"/>
      <c r="G87"/>
      <c r="H87"/>
      <c r="I87"/>
      <c r="J87"/>
      <c r="K87"/>
      <c r="L87"/>
      <c r="M87"/>
      <c r="N87"/>
      <c r="O87"/>
      <c r="P87"/>
    </row>
    <row r="88" spans="6:16" x14ac:dyDescent="0.2">
      <c r="F88"/>
      <c r="G88"/>
      <c r="H88"/>
      <c r="I88"/>
      <c r="J88"/>
      <c r="K88"/>
      <c r="L88"/>
      <c r="M88"/>
      <c r="N88"/>
      <c r="O88"/>
      <c r="P88"/>
    </row>
    <row r="89" spans="6:16" x14ac:dyDescent="0.2">
      <c r="F89"/>
      <c r="G89"/>
      <c r="H89"/>
      <c r="I89"/>
      <c r="J89"/>
      <c r="K89"/>
      <c r="L89"/>
      <c r="M89"/>
      <c r="N89"/>
      <c r="O89"/>
      <c r="P89"/>
    </row>
    <row r="90" spans="6:16" x14ac:dyDescent="0.2">
      <c r="F90"/>
      <c r="G90"/>
      <c r="H90"/>
      <c r="I90"/>
      <c r="J90"/>
      <c r="K90"/>
      <c r="L90"/>
      <c r="M90"/>
      <c r="N90"/>
      <c r="O90"/>
      <c r="P90"/>
    </row>
    <row r="91" spans="6:16" x14ac:dyDescent="0.2">
      <c r="F91"/>
      <c r="G91"/>
      <c r="H91"/>
      <c r="I91"/>
      <c r="J91"/>
      <c r="K91"/>
      <c r="L91"/>
      <c r="M91"/>
      <c r="N91"/>
      <c r="O91"/>
      <c r="P91"/>
    </row>
    <row r="92" spans="6:16" x14ac:dyDescent="0.2">
      <c r="F92"/>
      <c r="G92"/>
      <c r="H92"/>
      <c r="I92"/>
      <c r="J92"/>
      <c r="K92"/>
      <c r="L92"/>
      <c r="M92"/>
      <c r="N92"/>
      <c r="O92"/>
      <c r="P92"/>
    </row>
    <row r="93" spans="6:16" x14ac:dyDescent="0.2">
      <c r="F93"/>
      <c r="G93"/>
      <c r="H93"/>
      <c r="I93"/>
      <c r="J93"/>
      <c r="K93"/>
      <c r="L93"/>
      <c r="M93"/>
      <c r="N93"/>
      <c r="O93"/>
      <c r="P93"/>
    </row>
    <row r="94" spans="6:16" x14ac:dyDescent="0.2">
      <c r="F94"/>
      <c r="G94"/>
      <c r="H94"/>
      <c r="I94"/>
      <c r="J94"/>
      <c r="K94"/>
      <c r="L94"/>
      <c r="M94"/>
      <c r="N94"/>
      <c r="O94"/>
      <c r="P94"/>
    </row>
    <row r="95" spans="6:16" x14ac:dyDescent="0.2">
      <c r="F95"/>
      <c r="G95"/>
      <c r="H95"/>
      <c r="I95"/>
      <c r="J95"/>
      <c r="K95"/>
      <c r="L95"/>
      <c r="M95"/>
      <c r="N95"/>
      <c r="O95"/>
      <c r="P95"/>
    </row>
    <row r="96" spans="6:16" x14ac:dyDescent="0.2">
      <c r="F96"/>
      <c r="G96"/>
      <c r="H96"/>
      <c r="I96"/>
      <c r="J96"/>
      <c r="K96"/>
      <c r="L96"/>
      <c r="M96"/>
      <c r="N96"/>
      <c r="O96"/>
      <c r="P96"/>
    </row>
    <row r="97" spans="3:16" x14ac:dyDescent="0.2">
      <c r="F97"/>
      <c r="G97"/>
      <c r="H97"/>
      <c r="I97"/>
      <c r="J97"/>
      <c r="K97"/>
      <c r="L97"/>
      <c r="M97"/>
      <c r="N97"/>
      <c r="O97"/>
      <c r="P97"/>
    </row>
    <row r="98" spans="3:16" x14ac:dyDescent="0.2">
      <c r="F98"/>
      <c r="G98"/>
      <c r="H98"/>
      <c r="I98"/>
      <c r="J98"/>
      <c r="K98"/>
      <c r="L98"/>
      <c r="M98"/>
      <c r="N98"/>
      <c r="O98"/>
      <c r="P98"/>
    </row>
    <row r="99" spans="3:16" x14ac:dyDescent="0.2">
      <c r="F99"/>
      <c r="G99"/>
      <c r="H99"/>
      <c r="I99"/>
      <c r="J99"/>
      <c r="K99"/>
      <c r="L99"/>
      <c r="M99"/>
      <c r="N99"/>
      <c r="O99"/>
      <c r="P99"/>
    </row>
    <row r="100" spans="3:16" x14ac:dyDescent="0.2">
      <c r="F100"/>
      <c r="G100"/>
      <c r="H100"/>
      <c r="I100"/>
      <c r="J100"/>
      <c r="K100"/>
      <c r="L100"/>
      <c r="M100"/>
      <c r="N100"/>
      <c r="O100"/>
      <c r="P100"/>
    </row>
    <row r="101" spans="3:16" x14ac:dyDescent="0.2">
      <c r="F101"/>
      <c r="G101"/>
      <c r="H101"/>
      <c r="I101"/>
      <c r="J101"/>
      <c r="K101"/>
      <c r="L101"/>
      <c r="M101"/>
      <c r="N101"/>
      <c r="O101"/>
      <c r="P101"/>
    </row>
    <row r="102" spans="3:16" x14ac:dyDescent="0.2">
      <c r="F102"/>
      <c r="G102"/>
      <c r="H102"/>
      <c r="I102"/>
      <c r="J102"/>
      <c r="K102"/>
      <c r="L102"/>
      <c r="M102"/>
      <c r="N102"/>
      <c r="O102"/>
      <c r="P102"/>
    </row>
    <row r="103" spans="3:16" x14ac:dyDescent="0.2">
      <c r="F103"/>
      <c r="G103"/>
      <c r="H103"/>
      <c r="I103"/>
      <c r="J103"/>
      <c r="K103"/>
      <c r="L103"/>
      <c r="M103"/>
      <c r="N103"/>
      <c r="O103"/>
      <c r="P103"/>
    </row>
    <row r="104" spans="3:16" x14ac:dyDescent="0.2">
      <c r="F104"/>
      <c r="G104"/>
      <c r="H104"/>
      <c r="I104"/>
      <c r="J104"/>
      <c r="K104"/>
      <c r="L104"/>
      <c r="M104"/>
      <c r="N104"/>
      <c r="O104"/>
      <c r="P104"/>
    </row>
    <row r="105" spans="3:16" x14ac:dyDescent="0.2">
      <c r="C105" s="97"/>
      <c r="D105" s="97"/>
      <c r="F105"/>
      <c r="G105"/>
      <c r="H105"/>
      <c r="I105"/>
      <c r="J105"/>
      <c r="K105"/>
      <c r="L105"/>
      <c r="M105"/>
      <c r="N105"/>
      <c r="O105"/>
      <c r="P105"/>
    </row>
    <row r="106" spans="3:16" x14ac:dyDescent="0.2">
      <c r="C106" s="97"/>
      <c r="D106" s="97"/>
      <c r="F106"/>
      <c r="G106"/>
      <c r="H106"/>
      <c r="I106"/>
      <c r="J106"/>
      <c r="K106"/>
      <c r="L106"/>
      <c r="M106"/>
      <c r="N106"/>
      <c r="O106"/>
      <c r="P106"/>
    </row>
    <row r="107" spans="3:16" x14ac:dyDescent="0.2">
      <c r="C107" s="97"/>
      <c r="D107" s="97"/>
      <c r="F107"/>
      <c r="G107"/>
      <c r="H107"/>
      <c r="I107"/>
      <c r="J107"/>
      <c r="K107"/>
      <c r="L107"/>
      <c r="M107"/>
      <c r="N107"/>
      <c r="O107"/>
      <c r="P107"/>
    </row>
    <row r="108" spans="3:16" x14ac:dyDescent="0.2">
      <c r="C108" s="97"/>
      <c r="D108" s="97"/>
      <c r="E108" s="97"/>
      <c r="F108" s="95"/>
      <c r="G108" s="96"/>
    </row>
    <row r="109" spans="3:16" x14ac:dyDescent="0.2">
      <c r="C109" s="97"/>
      <c r="D109" s="97"/>
      <c r="E109" s="97"/>
      <c r="F109" s="95"/>
      <c r="G109" s="96"/>
    </row>
    <row r="110" spans="3:16" x14ac:dyDescent="0.2">
      <c r="C110" s="97"/>
      <c r="D110" s="97"/>
      <c r="E110" s="97"/>
      <c r="F110" s="95"/>
    </row>
    <row r="111" spans="3:16" x14ac:dyDescent="0.2">
      <c r="C111" s="97"/>
      <c r="D111" s="97"/>
      <c r="E111" s="97"/>
      <c r="F111" s="95"/>
    </row>
    <row r="112" spans="3:16" x14ac:dyDescent="0.2">
      <c r="C112" s="97"/>
      <c r="D112" s="97"/>
      <c r="E112" s="97"/>
      <c r="F112" s="95"/>
    </row>
    <row r="113" spans="3:6" x14ac:dyDescent="0.2">
      <c r="C113" s="97"/>
      <c r="D113" s="97"/>
      <c r="E113" s="97"/>
      <c r="F113" s="95"/>
    </row>
    <row r="114" spans="3:6" x14ac:dyDescent="0.2">
      <c r="C114" s="97"/>
      <c r="D114" s="97"/>
      <c r="E114" s="97"/>
      <c r="F114" s="95"/>
    </row>
    <row r="115" spans="3:6" x14ac:dyDescent="0.2">
      <c r="C115" s="97"/>
      <c r="D115" s="97"/>
      <c r="E115" s="97"/>
      <c r="F115" s="95"/>
    </row>
    <row r="116" spans="3:6" x14ac:dyDescent="0.2">
      <c r="C116" s="97"/>
      <c r="D116" s="97"/>
      <c r="E116" s="97"/>
      <c r="F116" s="95"/>
    </row>
    <row r="117" spans="3:6" x14ac:dyDescent="0.2">
      <c r="C117" s="97"/>
      <c r="D117" s="97"/>
      <c r="E117" s="97"/>
      <c r="F117" s="95"/>
    </row>
    <row r="118" spans="3:6" x14ac:dyDescent="0.2">
      <c r="C118" s="97"/>
      <c r="D118" s="97"/>
      <c r="E118" s="97"/>
      <c r="F118" s="95"/>
    </row>
    <row r="119" spans="3:6" x14ac:dyDescent="0.2">
      <c r="C119" s="97"/>
      <c r="D119" s="97"/>
      <c r="E119" s="97"/>
      <c r="F119" s="95"/>
    </row>
    <row r="120" spans="3:6" x14ac:dyDescent="0.2">
      <c r="C120" s="97"/>
      <c r="D120" s="97"/>
      <c r="E120" s="97"/>
      <c r="F120" s="95"/>
    </row>
    <row r="121" spans="3:6" x14ac:dyDescent="0.2">
      <c r="C121" s="97"/>
      <c r="D121" s="97"/>
      <c r="E121" s="97"/>
      <c r="F121" s="95"/>
    </row>
    <row r="122" spans="3:6" x14ac:dyDescent="0.2">
      <c r="C122" s="97"/>
      <c r="D122" s="97"/>
      <c r="E122" s="97"/>
      <c r="F122" s="95"/>
    </row>
    <row r="123" spans="3:6" x14ac:dyDescent="0.2">
      <c r="C123" s="97"/>
      <c r="D123" s="97"/>
      <c r="E123" s="97"/>
      <c r="F123" s="95"/>
    </row>
    <row r="124" spans="3:6" x14ac:dyDescent="0.2">
      <c r="C124" s="97"/>
      <c r="D124" s="97"/>
      <c r="E124" s="97"/>
      <c r="F124" s="95"/>
    </row>
    <row r="125" spans="3:6" x14ac:dyDescent="0.2">
      <c r="C125" s="97"/>
      <c r="D125" s="97"/>
      <c r="E125" s="97"/>
      <c r="F125" s="95"/>
    </row>
    <row r="126" spans="3:6" x14ac:dyDescent="0.2">
      <c r="C126" s="97"/>
      <c r="D126" s="97"/>
      <c r="E126" s="97"/>
      <c r="F126" s="95"/>
    </row>
    <row r="127" spans="3:6" x14ac:dyDescent="0.2">
      <c r="C127" s="97"/>
      <c r="D127" s="97"/>
      <c r="E127" s="97"/>
      <c r="F127" s="95"/>
    </row>
    <row r="128" spans="3:6" x14ac:dyDescent="0.2">
      <c r="C128" s="97"/>
      <c r="D128" s="97"/>
      <c r="E128" s="97"/>
      <c r="F128" s="95"/>
    </row>
    <row r="129" spans="3:6" x14ac:dyDescent="0.2">
      <c r="C129" s="97"/>
      <c r="D129" s="97"/>
      <c r="E129" s="97"/>
      <c r="F129" s="95"/>
    </row>
    <row r="130" spans="3:6" x14ac:dyDescent="0.2">
      <c r="C130" s="97"/>
      <c r="D130" s="97"/>
      <c r="E130" s="97"/>
      <c r="F130" s="95"/>
    </row>
    <row r="131" spans="3:6" x14ac:dyDescent="0.2">
      <c r="C131" s="97"/>
      <c r="D131" s="97"/>
      <c r="E131" s="97"/>
      <c r="F131" s="95"/>
    </row>
    <row r="132" spans="3:6" x14ac:dyDescent="0.2">
      <c r="C132" s="97"/>
      <c r="D132" s="97"/>
      <c r="E132" s="97"/>
      <c r="F132" s="95"/>
    </row>
    <row r="133" spans="3:6" x14ac:dyDescent="0.2">
      <c r="C133" s="97"/>
      <c r="D133" s="97"/>
      <c r="E133" s="97"/>
      <c r="F133" s="95"/>
    </row>
    <row r="134" spans="3:6" x14ac:dyDescent="0.2">
      <c r="C134" s="97"/>
      <c r="D134" s="97"/>
      <c r="E134" s="97"/>
      <c r="F134" s="95"/>
    </row>
    <row r="135" spans="3:6" x14ac:dyDescent="0.2">
      <c r="C135" s="97"/>
      <c r="D135" s="97"/>
      <c r="E135" s="97"/>
      <c r="F135" s="95"/>
    </row>
    <row r="136" spans="3:6" x14ac:dyDescent="0.2">
      <c r="C136" s="97"/>
      <c r="D136" s="97"/>
      <c r="E136" s="97"/>
      <c r="F136" s="95"/>
    </row>
    <row r="137" spans="3:6" x14ac:dyDescent="0.2">
      <c r="C137" s="97"/>
      <c r="D137" s="97"/>
      <c r="E137" s="97"/>
      <c r="F137" s="95"/>
    </row>
    <row r="138" spans="3:6" x14ac:dyDescent="0.2">
      <c r="C138" s="97"/>
      <c r="D138" s="97"/>
      <c r="E138" s="97"/>
      <c r="F138" s="95"/>
    </row>
    <row r="139" spans="3:6" x14ac:dyDescent="0.2">
      <c r="C139" s="97"/>
      <c r="D139" s="97"/>
      <c r="E139" s="97"/>
      <c r="F139" s="95"/>
    </row>
    <row r="140" spans="3:6" x14ac:dyDescent="0.2">
      <c r="C140" s="97"/>
      <c r="D140" s="97"/>
      <c r="E140" s="97"/>
      <c r="F140" s="95"/>
    </row>
    <row r="141" spans="3:6" x14ac:dyDescent="0.2">
      <c r="C141" s="97"/>
      <c r="D141" s="97"/>
      <c r="E141" s="97"/>
      <c r="F141" s="95"/>
    </row>
    <row r="142" spans="3:6" x14ac:dyDescent="0.2">
      <c r="C142" s="97"/>
      <c r="D142" s="97"/>
      <c r="E142" s="97"/>
      <c r="F142" s="95"/>
    </row>
    <row r="143" spans="3:6" x14ac:dyDescent="0.2">
      <c r="C143" s="97"/>
      <c r="D143" s="97"/>
      <c r="E143" s="97"/>
      <c r="F143" s="95"/>
    </row>
    <row r="144" spans="3:6" x14ac:dyDescent="0.2">
      <c r="C144" s="97"/>
      <c r="D144" s="97"/>
      <c r="E144" s="97"/>
      <c r="F144" s="95"/>
    </row>
    <row r="145" spans="3:6" x14ac:dyDescent="0.2">
      <c r="C145" s="97"/>
      <c r="D145" s="97"/>
      <c r="E145" s="97"/>
      <c r="F145" s="95"/>
    </row>
    <row r="146" spans="3:6" x14ac:dyDescent="0.2">
      <c r="C146" s="97"/>
      <c r="D146" s="97"/>
      <c r="E146" s="97"/>
      <c r="F146" s="95"/>
    </row>
    <row r="147" spans="3:6" x14ac:dyDescent="0.2">
      <c r="C147" s="97"/>
      <c r="D147" s="97"/>
      <c r="E147" s="97"/>
      <c r="F147" s="95"/>
    </row>
    <row r="148" spans="3:6" x14ac:dyDescent="0.2">
      <c r="C148" s="97"/>
      <c r="D148" s="97"/>
      <c r="E148" s="97"/>
      <c r="F148" s="95"/>
    </row>
    <row r="149" spans="3:6" x14ac:dyDescent="0.2">
      <c r="C149" s="97"/>
      <c r="D149" s="97"/>
      <c r="E149" s="97"/>
      <c r="F149" s="95"/>
    </row>
    <row r="150" spans="3:6" x14ac:dyDescent="0.2">
      <c r="C150" s="97"/>
      <c r="D150" s="97"/>
      <c r="E150" s="97"/>
      <c r="F150" s="95"/>
    </row>
    <row r="151" spans="3:6" x14ac:dyDescent="0.2">
      <c r="C151" s="97"/>
      <c r="D151" s="97"/>
      <c r="E151" s="97"/>
      <c r="F151" s="95"/>
    </row>
    <row r="152" spans="3:6" x14ac:dyDescent="0.2">
      <c r="C152" s="97"/>
      <c r="D152" s="97"/>
      <c r="E152" s="97"/>
      <c r="F152" s="95"/>
    </row>
    <row r="153" spans="3:6" x14ac:dyDescent="0.2">
      <c r="C153" s="97"/>
      <c r="D153" s="97"/>
      <c r="E153" s="97"/>
      <c r="F153" s="95"/>
    </row>
    <row r="154" spans="3:6" x14ac:dyDescent="0.2">
      <c r="C154" s="97"/>
      <c r="D154" s="97"/>
      <c r="E154" s="97"/>
      <c r="F154" s="95"/>
    </row>
    <row r="155" spans="3:6" x14ac:dyDescent="0.2">
      <c r="C155" s="97"/>
      <c r="D155" s="97"/>
      <c r="E155" s="97"/>
      <c r="F155" s="95"/>
    </row>
    <row r="156" spans="3:6" x14ac:dyDescent="0.2">
      <c r="C156" s="97"/>
      <c r="D156" s="97"/>
      <c r="E156" s="97"/>
      <c r="F156" s="95"/>
    </row>
    <row r="157" spans="3:6" x14ac:dyDescent="0.2">
      <c r="F157" s="95"/>
    </row>
    <row r="158" spans="3:6" x14ac:dyDescent="0.2">
      <c r="F158" s="95"/>
    </row>
    <row r="159" spans="3:6" x14ac:dyDescent="0.2">
      <c r="F159" s="95"/>
    </row>
    <row r="160" spans="3:6" x14ac:dyDescent="0.2">
      <c r="F160" s="95"/>
    </row>
    <row r="161" spans="6:6" x14ac:dyDescent="0.2">
      <c r="F161" s="95"/>
    </row>
    <row r="162" spans="6:6" x14ac:dyDescent="0.2">
      <c r="F162" s="95"/>
    </row>
    <row r="163" spans="6:6" x14ac:dyDescent="0.2">
      <c r="F163" s="95"/>
    </row>
    <row r="164" spans="6:6" x14ac:dyDescent="0.2">
      <c r="F164" s="95"/>
    </row>
    <row r="165" spans="6:6" x14ac:dyDescent="0.2">
      <c r="F165" s="95"/>
    </row>
    <row r="166" spans="6:6" x14ac:dyDescent="0.2">
      <c r="F166" s="95"/>
    </row>
    <row r="167" spans="6:6" x14ac:dyDescent="0.2">
      <c r="F167" s="95"/>
    </row>
    <row r="168" spans="6:6" x14ac:dyDescent="0.2">
      <c r="F168" s="95"/>
    </row>
    <row r="169" spans="6:6" x14ac:dyDescent="0.2">
      <c r="F169" s="95"/>
    </row>
    <row r="170" spans="6:6" x14ac:dyDescent="0.2">
      <c r="F170" s="95"/>
    </row>
    <row r="171" spans="6:6" x14ac:dyDescent="0.2">
      <c r="F171" s="95"/>
    </row>
    <row r="172" spans="6:6" x14ac:dyDescent="0.2">
      <c r="F172" s="95"/>
    </row>
    <row r="173" spans="6:6" x14ac:dyDescent="0.2">
      <c r="F173" s="95"/>
    </row>
    <row r="174" spans="6:6" x14ac:dyDescent="0.2">
      <c r="F174" s="95"/>
    </row>
    <row r="175" spans="6:6" x14ac:dyDescent="0.2">
      <c r="F175" s="95"/>
    </row>
    <row r="176" spans="6:6" x14ac:dyDescent="0.2">
      <c r="F176" s="95"/>
    </row>
    <row r="177" spans="6:6" x14ac:dyDescent="0.2">
      <c r="F177" s="95"/>
    </row>
    <row r="178" spans="6:6" x14ac:dyDescent="0.2">
      <c r="F178" s="95"/>
    </row>
    <row r="179" spans="6:6" x14ac:dyDescent="0.2">
      <c r="F179" s="95"/>
    </row>
    <row r="180" spans="6:6" x14ac:dyDescent="0.2">
      <c r="F180" s="95"/>
    </row>
    <row r="181" spans="6:6" x14ac:dyDescent="0.2">
      <c r="F181" s="95"/>
    </row>
    <row r="182" spans="6:6" x14ac:dyDescent="0.2">
      <c r="F182" s="95"/>
    </row>
    <row r="183" spans="6:6" x14ac:dyDescent="0.2">
      <c r="F183" s="95"/>
    </row>
    <row r="184" spans="6:6" x14ac:dyDescent="0.2">
      <c r="F184" s="95"/>
    </row>
    <row r="185" spans="6:6" x14ac:dyDescent="0.2">
      <c r="F185" s="95"/>
    </row>
    <row r="186" spans="6:6" x14ac:dyDescent="0.2">
      <c r="F186" s="95"/>
    </row>
    <row r="187" spans="6:6" x14ac:dyDescent="0.2">
      <c r="F187" s="95"/>
    </row>
    <row r="188" spans="6:6" x14ac:dyDescent="0.2">
      <c r="F188" s="95"/>
    </row>
    <row r="189" spans="6:6" x14ac:dyDescent="0.2">
      <c r="F189" s="95"/>
    </row>
    <row r="190" spans="6:6" x14ac:dyDescent="0.2">
      <c r="F190" s="95"/>
    </row>
    <row r="191" spans="6:6" x14ac:dyDescent="0.2">
      <c r="F191" s="95"/>
    </row>
    <row r="192" spans="6:6" x14ac:dyDescent="0.2">
      <c r="F192" s="95"/>
    </row>
    <row r="193" spans="6:6" x14ac:dyDescent="0.2">
      <c r="F193" s="95"/>
    </row>
    <row r="194" spans="6:6" x14ac:dyDescent="0.2">
      <c r="F194" s="95"/>
    </row>
    <row r="195" spans="6:6" x14ac:dyDescent="0.2">
      <c r="F195" s="95"/>
    </row>
  </sheetData>
  <mergeCells count="3">
    <mergeCell ref="C3:E3"/>
    <mergeCell ref="F3:H3"/>
    <mergeCell ref="I3:K3"/>
  </mergeCells>
  <pageMargins left="0.7" right="0.7" top="0.75" bottom="0.75" header="0.3" footer="0.3"/>
  <pageSetup paperSize="9" scale="89" orientation="portrait"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4B99-C3F0-4463-B6B7-B23C73D07F73}">
  <sheetPr codeName="Blad19">
    <tabColor rgb="FFFFFF00"/>
  </sheetPr>
  <dimension ref="A1:L160"/>
  <sheetViews>
    <sheetView zoomScaleNormal="100" zoomScaleSheetLayoutView="100" workbookViewId="0"/>
  </sheetViews>
  <sheetFormatPr defaultRowHeight="14.25" x14ac:dyDescent="0.2"/>
  <cols>
    <col min="1" max="2" width="9" style="23"/>
    <col min="3" max="3" width="11.875" style="23" customWidth="1"/>
    <col min="4" max="6" width="11" style="23" customWidth="1"/>
    <col min="7" max="7" width="21.625" style="23" customWidth="1"/>
    <col min="8" max="9" width="11.375" customWidth="1"/>
    <col min="10" max="10" width="20.375" customWidth="1"/>
    <col min="11" max="11" width="21.125" customWidth="1"/>
  </cols>
  <sheetData>
    <row r="1" spans="1:12" s="2" customFormat="1" x14ac:dyDescent="0.2">
      <c r="A1" s="137" t="s">
        <v>211</v>
      </c>
      <c r="B1" s="81"/>
      <c r="C1" s="81"/>
      <c r="D1" s="81"/>
      <c r="E1" s="81"/>
      <c r="F1" s="81"/>
      <c r="G1" s="81"/>
    </row>
    <row r="2" spans="1:12" s="2" customFormat="1" x14ac:dyDescent="0.2">
      <c r="A2" s="166" t="s">
        <v>235</v>
      </c>
      <c r="B2" s="81"/>
      <c r="C2" s="81"/>
      <c r="D2" s="81"/>
      <c r="E2" s="81"/>
      <c r="F2" s="81"/>
      <c r="G2" s="81"/>
    </row>
    <row r="3" spans="1:12" s="2" customFormat="1" x14ac:dyDescent="0.2">
      <c r="A3" s="166"/>
      <c r="B3" s="81"/>
      <c r="C3" s="81"/>
      <c r="D3" s="81"/>
      <c r="E3" s="81"/>
      <c r="F3" s="81"/>
      <c r="G3" s="81"/>
    </row>
    <row r="4" spans="1:12" s="2" customFormat="1" x14ac:dyDescent="0.2">
      <c r="A4" s="84"/>
      <c r="B4" s="81"/>
      <c r="C4" s="81"/>
      <c r="D4" s="81"/>
      <c r="E4" s="81"/>
      <c r="F4" s="81"/>
      <c r="G4" s="190" t="s">
        <v>146</v>
      </c>
      <c r="H4" s="190"/>
    </row>
    <row r="5" spans="1:12" x14ac:dyDescent="0.2">
      <c r="C5" s="21" t="s">
        <v>155</v>
      </c>
      <c r="D5" s="21">
        <v>2019</v>
      </c>
      <c r="E5" s="21">
        <v>2020</v>
      </c>
      <c r="F5" s="190">
        <v>2021</v>
      </c>
      <c r="G5" s="36" t="s">
        <v>203</v>
      </c>
      <c r="H5" s="36" t="s">
        <v>204</v>
      </c>
      <c r="I5" s="233" t="s">
        <v>246</v>
      </c>
    </row>
    <row r="6" spans="1:12" x14ac:dyDescent="0.2">
      <c r="C6" s="23">
        <v>1</v>
      </c>
      <c r="D6" s="35">
        <v>762260187</v>
      </c>
      <c r="E6" s="35">
        <v>439031437</v>
      </c>
      <c r="F6" s="35">
        <v>820599700</v>
      </c>
      <c r="G6" s="90">
        <f t="shared" ref="G6:H37" si="0">(E6-D6)/D6</f>
        <v>-0.42403992168621552</v>
      </c>
      <c r="H6" s="90">
        <v>-0.06</v>
      </c>
      <c r="I6" s="228"/>
      <c r="J6" s="201"/>
      <c r="L6" s="184"/>
    </row>
    <row r="7" spans="1:12" ht="15" x14ac:dyDescent="0.25">
      <c r="C7" s="23">
        <v>2</v>
      </c>
      <c r="D7" s="35">
        <v>838187552</v>
      </c>
      <c r="E7" s="35">
        <v>853288381</v>
      </c>
      <c r="F7" s="35">
        <v>765916011</v>
      </c>
      <c r="G7" s="90">
        <f t="shared" si="0"/>
        <v>1.8016050183479699E-2</v>
      </c>
      <c r="H7" s="90">
        <f t="shared" si="0"/>
        <v>-0.10239489010456829</v>
      </c>
      <c r="I7" s="1"/>
      <c r="J7" s="201"/>
      <c r="L7" s="184"/>
    </row>
    <row r="8" spans="1:12" x14ac:dyDescent="0.2">
      <c r="A8" s="23" t="s">
        <v>86</v>
      </c>
      <c r="B8" s="23" t="s">
        <v>86</v>
      </c>
      <c r="C8" s="23">
        <v>3</v>
      </c>
      <c r="D8" s="35">
        <v>840446815</v>
      </c>
      <c r="E8" s="35">
        <v>939574529</v>
      </c>
      <c r="F8" s="35">
        <v>804457756</v>
      </c>
      <c r="G8" s="90">
        <f t="shared" si="0"/>
        <v>0.11794644495142742</v>
      </c>
      <c r="H8" s="90">
        <f t="shared" si="0"/>
        <v>-0.14380633875186713</v>
      </c>
      <c r="J8" s="201"/>
      <c r="L8" s="184"/>
    </row>
    <row r="9" spans="1:12" x14ac:dyDescent="0.2">
      <c r="C9" s="23">
        <v>4</v>
      </c>
      <c r="D9" s="35">
        <v>841935476</v>
      </c>
      <c r="E9" s="35">
        <v>882753605</v>
      </c>
      <c r="F9" s="35">
        <v>896399398</v>
      </c>
      <c r="G9" s="90">
        <f t="shared" si="0"/>
        <v>4.8481303096913335E-2</v>
      </c>
      <c r="H9" s="90">
        <f t="shared" si="0"/>
        <v>1.5458212713841027E-2</v>
      </c>
      <c r="J9" s="201"/>
      <c r="L9" s="184"/>
    </row>
    <row r="10" spans="1:12" x14ac:dyDescent="0.2">
      <c r="C10" s="23">
        <v>5</v>
      </c>
      <c r="D10" s="35">
        <v>811529361</v>
      </c>
      <c r="E10" s="35">
        <v>844113590</v>
      </c>
      <c r="F10" s="35">
        <v>878057585</v>
      </c>
      <c r="G10" s="90">
        <f t="shared" si="0"/>
        <v>4.0151632911775821E-2</v>
      </c>
      <c r="H10" s="90">
        <f t="shared" si="0"/>
        <v>4.0212591530483476E-2</v>
      </c>
      <c r="J10" s="201"/>
      <c r="L10" s="184"/>
    </row>
    <row r="11" spans="1:12" x14ac:dyDescent="0.2">
      <c r="C11" s="23">
        <v>6</v>
      </c>
      <c r="D11" s="35">
        <v>779935077</v>
      </c>
      <c r="E11" s="35">
        <v>893506113</v>
      </c>
      <c r="F11" s="35">
        <v>860970675</v>
      </c>
      <c r="G11" s="90">
        <f t="shared" si="0"/>
        <v>0.14561601260049495</v>
      </c>
      <c r="H11" s="90">
        <f t="shared" si="0"/>
        <v>-3.6413223733590731E-2</v>
      </c>
      <c r="J11" s="201"/>
      <c r="L11" s="184"/>
    </row>
    <row r="12" spans="1:12" x14ac:dyDescent="0.2">
      <c r="A12" s="23" t="s">
        <v>87</v>
      </c>
      <c r="B12" s="23" t="s">
        <v>87</v>
      </c>
      <c r="C12" s="23">
        <v>7</v>
      </c>
      <c r="D12" s="35">
        <v>838732856</v>
      </c>
      <c r="E12" s="35">
        <v>908242361</v>
      </c>
      <c r="F12" s="35">
        <v>912756169</v>
      </c>
      <c r="G12" s="90">
        <f t="shared" si="0"/>
        <v>8.2874427182330387E-2</v>
      </c>
      <c r="H12" s="90">
        <f t="shared" si="0"/>
        <v>4.9698276515424498E-3</v>
      </c>
      <c r="J12" s="201"/>
      <c r="L12" s="184"/>
    </row>
    <row r="13" spans="1:12" x14ac:dyDescent="0.2">
      <c r="C13" s="23">
        <v>8</v>
      </c>
      <c r="D13" s="35">
        <v>828780999</v>
      </c>
      <c r="E13" s="35">
        <v>879143981</v>
      </c>
      <c r="F13" s="35">
        <v>919932599</v>
      </c>
      <c r="G13" s="90">
        <f t="shared" si="0"/>
        <v>6.0767539387084811E-2</v>
      </c>
      <c r="H13" s="90">
        <f t="shared" si="0"/>
        <v>4.6395833767301879E-2</v>
      </c>
      <c r="J13" s="201"/>
      <c r="L13" s="184"/>
    </row>
    <row r="14" spans="1:12" x14ac:dyDescent="0.2">
      <c r="C14" s="23">
        <v>9</v>
      </c>
      <c r="D14" s="35">
        <v>904144978</v>
      </c>
      <c r="E14" s="35">
        <v>938491756</v>
      </c>
      <c r="F14" s="35">
        <v>941136133</v>
      </c>
      <c r="G14" s="90">
        <f t="shared" si="0"/>
        <v>3.7988131146817032E-2</v>
      </c>
      <c r="H14" s="90">
        <f t="shared" si="0"/>
        <v>2.8176880437082922E-3</v>
      </c>
      <c r="J14" s="201"/>
      <c r="L14" s="184"/>
    </row>
    <row r="15" spans="1:12" x14ac:dyDescent="0.2">
      <c r="C15" s="23">
        <v>10</v>
      </c>
      <c r="D15" s="35">
        <v>863118739</v>
      </c>
      <c r="E15" s="35">
        <v>944418059</v>
      </c>
      <c r="F15" s="35">
        <v>938482607</v>
      </c>
      <c r="G15" s="90">
        <f t="shared" si="0"/>
        <v>9.4192509473485078E-2</v>
      </c>
      <c r="H15" s="90">
        <f t="shared" si="0"/>
        <v>-6.2847718162915818E-3</v>
      </c>
      <c r="J15" s="201"/>
      <c r="L15" s="184"/>
    </row>
    <row r="16" spans="1:12" x14ac:dyDescent="0.2">
      <c r="C16" s="23">
        <v>11</v>
      </c>
      <c r="D16" s="35">
        <v>889778368</v>
      </c>
      <c r="E16" s="35">
        <v>908849333</v>
      </c>
      <c r="F16" s="35">
        <v>907423924</v>
      </c>
      <c r="G16" s="90">
        <f t="shared" si="0"/>
        <v>2.1433388005225141E-2</v>
      </c>
      <c r="H16" s="90">
        <f t="shared" si="0"/>
        <v>-1.5683666678776118E-3</v>
      </c>
      <c r="J16" s="201"/>
      <c r="L16" s="184"/>
    </row>
    <row r="17" spans="1:12" x14ac:dyDescent="0.2">
      <c r="A17" s="23" t="s">
        <v>69</v>
      </c>
      <c r="B17" s="23" t="s">
        <v>69</v>
      </c>
      <c r="C17" s="23">
        <v>12</v>
      </c>
      <c r="D17" s="35">
        <v>885746198</v>
      </c>
      <c r="E17" s="35">
        <v>940105490</v>
      </c>
      <c r="F17" s="35">
        <v>936049655</v>
      </c>
      <c r="G17" s="90">
        <f t="shared" si="0"/>
        <v>6.1371182989825267E-2</v>
      </c>
      <c r="H17" s="90">
        <f t="shared" si="0"/>
        <v>-4.3142339270883312E-3</v>
      </c>
      <c r="I17" s="272">
        <f>(F17-D17)/D17</f>
        <v>5.6792179422936684E-2</v>
      </c>
      <c r="J17" s="201"/>
      <c r="L17" s="184"/>
    </row>
    <row r="18" spans="1:12" x14ac:dyDescent="0.2">
      <c r="C18" s="23">
        <v>13</v>
      </c>
      <c r="D18" s="35">
        <v>897157600</v>
      </c>
      <c r="E18" s="35">
        <v>896481386</v>
      </c>
      <c r="F18" s="35">
        <v>741134179</v>
      </c>
      <c r="G18" s="90">
        <f t="shared" si="0"/>
        <v>-7.5372933361986792E-4</v>
      </c>
      <c r="H18" s="90">
        <f t="shared" si="0"/>
        <v>-0.17328547968312194</v>
      </c>
      <c r="I18" s="272">
        <f t="shared" ref="I18:I22" si="1">(F18-D18)/D18</f>
        <v>-0.17390859866761424</v>
      </c>
      <c r="J18" s="201"/>
      <c r="L18" s="184"/>
    </row>
    <row r="19" spans="1:12" x14ac:dyDescent="0.2">
      <c r="C19" s="23">
        <v>14</v>
      </c>
      <c r="D19" s="35">
        <v>913803131</v>
      </c>
      <c r="E19" s="35">
        <v>893114643</v>
      </c>
      <c r="F19" s="35">
        <v>860571382</v>
      </c>
      <c r="G19" s="90">
        <f t="shared" si="0"/>
        <v>-2.263998371001423E-2</v>
      </c>
      <c r="H19" s="90">
        <f t="shared" si="0"/>
        <v>-3.6437943611232447E-2</v>
      </c>
      <c r="I19" s="272">
        <f t="shared" si="1"/>
        <v>-5.8252972871461958E-2</v>
      </c>
      <c r="J19" s="201"/>
      <c r="L19" s="184"/>
    </row>
    <row r="20" spans="1:12" x14ac:dyDescent="0.2">
      <c r="C20" s="23">
        <v>15</v>
      </c>
      <c r="D20" s="35">
        <v>908492623</v>
      </c>
      <c r="E20" s="35">
        <v>731672768</v>
      </c>
      <c r="F20" s="35">
        <v>941858955</v>
      </c>
      <c r="G20" s="90">
        <f t="shared" si="0"/>
        <v>-0.19462992931754383</v>
      </c>
      <c r="H20" s="90">
        <f t="shared" si="0"/>
        <v>0.28726801951989556</v>
      </c>
      <c r="I20" s="272">
        <f t="shared" si="1"/>
        <v>3.6727135868003628E-2</v>
      </c>
      <c r="J20" s="201"/>
      <c r="L20" s="184"/>
    </row>
    <row r="21" spans="1:12" x14ac:dyDescent="0.2">
      <c r="A21" s="23" t="s">
        <v>68</v>
      </c>
      <c r="B21" s="23" t="s">
        <v>68</v>
      </c>
      <c r="C21" s="23">
        <v>16</v>
      </c>
      <c r="D21" s="35">
        <v>739263507</v>
      </c>
      <c r="E21" s="35">
        <v>790653547</v>
      </c>
      <c r="F21" s="35">
        <v>930180353</v>
      </c>
      <c r="G21" s="90">
        <f t="shared" si="0"/>
        <v>6.9515185740123372E-2</v>
      </c>
      <c r="H21" s="90">
        <f t="shared" si="0"/>
        <v>0.17647022078053107</v>
      </c>
      <c r="I21" s="272">
        <f t="shared" si="1"/>
        <v>0.25825276669581365</v>
      </c>
      <c r="J21" s="201"/>
      <c r="L21" s="184"/>
    </row>
    <row r="22" spans="1:12" x14ac:dyDescent="0.2">
      <c r="C22" s="23">
        <v>17</v>
      </c>
      <c r="D22" s="35">
        <v>848448670</v>
      </c>
      <c r="E22" s="35">
        <v>844215175</v>
      </c>
      <c r="F22" s="35">
        <v>935122271</v>
      </c>
      <c r="G22" s="90">
        <f t="shared" si="0"/>
        <v>-4.9896890049930774E-3</v>
      </c>
      <c r="H22" s="90">
        <f t="shared" si="0"/>
        <v>0.10768237611933475</v>
      </c>
      <c r="I22" s="272">
        <f t="shared" si="1"/>
        <v>0.10215538554618749</v>
      </c>
      <c r="J22" s="201"/>
      <c r="L22" s="184"/>
    </row>
    <row r="23" spans="1:12" x14ac:dyDescent="0.2">
      <c r="C23" s="23">
        <v>18</v>
      </c>
      <c r="D23" s="35">
        <v>861994303</v>
      </c>
      <c r="E23" s="35">
        <v>743673698</v>
      </c>
      <c r="F23" s="35">
        <v>878951966</v>
      </c>
      <c r="G23" s="90">
        <f t="shared" si="0"/>
        <v>-0.13726379001370267</v>
      </c>
      <c r="H23" s="90">
        <f t="shared" ref="H23:H26" si="2">(F23-E23)/E23</f>
        <v>0.18190540873478625</v>
      </c>
      <c r="I23" s="272">
        <f t="shared" ref="I23:I26" si="3">(F23-D23)/D23</f>
        <v>1.9672592894155124E-2</v>
      </c>
      <c r="J23" s="285"/>
      <c r="L23" s="184"/>
    </row>
    <row r="24" spans="1:12" x14ac:dyDescent="0.2">
      <c r="C24" s="23">
        <v>19</v>
      </c>
      <c r="D24" s="35">
        <v>909412104</v>
      </c>
      <c r="E24" s="35">
        <v>903882260</v>
      </c>
      <c r="F24" s="35">
        <v>889829591</v>
      </c>
      <c r="G24" s="90">
        <f t="shared" si="0"/>
        <v>-6.0806800081913137E-3</v>
      </c>
      <c r="H24" s="90">
        <f t="shared" si="2"/>
        <v>-1.5547012727077971E-2</v>
      </c>
      <c r="I24" s="272">
        <f t="shared" si="3"/>
        <v>-2.1533156325792648E-2</v>
      </c>
      <c r="L24" s="184"/>
    </row>
    <row r="25" spans="1:12" x14ac:dyDescent="0.2">
      <c r="A25" s="23" t="s">
        <v>21</v>
      </c>
      <c r="B25" s="23" t="s">
        <v>15</v>
      </c>
      <c r="C25" s="23">
        <v>20</v>
      </c>
      <c r="D25" s="35">
        <v>863957021</v>
      </c>
      <c r="E25" s="35">
        <v>809831179</v>
      </c>
      <c r="F25" s="35">
        <v>884837102</v>
      </c>
      <c r="G25" s="90">
        <f t="shared" si="0"/>
        <v>-6.2648766876564344E-2</v>
      </c>
      <c r="H25" s="90">
        <f t="shared" si="2"/>
        <v>9.2619208725229885E-2</v>
      </c>
      <c r="I25" s="272">
        <f t="shared" si="3"/>
        <v>2.4167962632946762E-2</v>
      </c>
      <c r="L25" s="184"/>
    </row>
    <row r="26" spans="1:12" x14ac:dyDescent="0.2">
      <c r="C26" s="23">
        <v>21</v>
      </c>
      <c r="D26" s="35">
        <v>867358699</v>
      </c>
      <c r="E26" s="35">
        <v>783875394</v>
      </c>
      <c r="F26" s="35">
        <v>845669025</v>
      </c>
      <c r="G26" s="90">
        <f t="shared" si="0"/>
        <v>-9.6250034842851107E-2</v>
      </c>
      <c r="H26" s="90">
        <f t="shared" si="2"/>
        <v>7.8830935979092617E-2</v>
      </c>
      <c r="I26" s="272">
        <f t="shared" si="3"/>
        <v>-2.5006579198440713E-2</v>
      </c>
      <c r="L26" s="184"/>
    </row>
    <row r="27" spans="1:12" x14ac:dyDescent="0.2">
      <c r="C27" s="23">
        <v>22</v>
      </c>
      <c r="D27" s="35">
        <v>724289993</v>
      </c>
      <c r="E27" s="35">
        <v>794051442</v>
      </c>
      <c r="F27" s="35">
        <v>919151325</v>
      </c>
      <c r="G27" s="90">
        <f t="shared" si="0"/>
        <v>9.6317013453477332E-2</v>
      </c>
      <c r="H27" s="90">
        <f t="shared" ref="H27:H48" si="4">(F27-E27)/E27</f>
        <v>0.15754632053171186</v>
      </c>
      <c r="I27" s="272">
        <f t="shared" ref="I27:I48" si="5">(F27-D27)/D27</f>
        <v>0.26903772505938794</v>
      </c>
      <c r="L27" s="184"/>
    </row>
    <row r="28" spans="1:12" x14ac:dyDescent="0.2">
      <c r="C28" s="23">
        <v>23</v>
      </c>
      <c r="D28" s="35">
        <v>839466179</v>
      </c>
      <c r="E28" s="35">
        <v>760498294</v>
      </c>
      <c r="F28" s="35">
        <v>891174166</v>
      </c>
      <c r="G28" s="90">
        <f t="shared" si="0"/>
        <v>-9.4069167972995846E-2</v>
      </c>
      <c r="H28" s="90">
        <f t="shared" si="4"/>
        <v>0.17182927697665551</v>
      </c>
      <c r="I28" s="272">
        <f t="shared" si="5"/>
        <v>6.1596271885064231E-2</v>
      </c>
      <c r="L28" s="184"/>
    </row>
    <row r="29" spans="1:12" x14ac:dyDescent="0.2">
      <c r="C29" s="23">
        <v>24</v>
      </c>
      <c r="D29" s="35">
        <v>856778946</v>
      </c>
      <c r="E29" s="35">
        <v>757692434</v>
      </c>
      <c r="F29" s="35">
        <v>907522456</v>
      </c>
      <c r="G29" s="90">
        <f t="shared" si="0"/>
        <v>-0.1156500313909441</v>
      </c>
      <c r="H29" s="90">
        <f t="shared" si="4"/>
        <v>0.19774517373628678</v>
      </c>
      <c r="I29" s="272">
        <f t="shared" si="5"/>
        <v>5.9225906795333412E-2</v>
      </c>
      <c r="L29" s="184"/>
    </row>
    <row r="30" spans="1:12" x14ac:dyDescent="0.2">
      <c r="A30" s="23" t="s">
        <v>67</v>
      </c>
      <c r="B30" s="23" t="s">
        <v>67</v>
      </c>
      <c r="C30" s="23">
        <v>25</v>
      </c>
      <c r="D30" s="35">
        <v>767442879</v>
      </c>
      <c r="E30" s="35">
        <v>682607333</v>
      </c>
      <c r="F30" s="35">
        <v>805281111</v>
      </c>
      <c r="G30" s="90">
        <f t="shared" si="0"/>
        <v>-0.11054314050127502</v>
      </c>
      <c r="H30" s="90">
        <f t="shared" si="4"/>
        <v>0.17971353671350027</v>
      </c>
      <c r="I30" s="272">
        <f t="shared" si="5"/>
        <v>4.9304297473323745E-2</v>
      </c>
      <c r="L30" s="184"/>
    </row>
    <row r="31" spans="1:12" x14ac:dyDescent="0.2">
      <c r="C31" s="23">
        <v>26</v>
      </c>
      <c r="D31" s="35">
        <v>879901182</v>
      </c>
      <c r="E31" s="35">
        <v>856583130</v>
      </c>
      <c r="F31" s="35">
        <v>857267751</v>
      </c>
      <c r="G31" s="90">
        <f t="shared" si="0"/>
        <v>-2.6500762218546491E-2</v>
      </c>
      <c r="H31" s="90">
        <f t="shared" si="4"/>
        <v>7.992464199008916E-4</v>
      </c>
      <c r="I31" s="272">
        <f t="shared" si="5"/>
        <v>-2.5722696437973418E-2</v>
      </c>
      <c r="L31" s="184"/>
    </row>
    <row r="32" spans="1:12" x14ac:dyDescent="0.2">
      <c r="C32" s="23">
        <v>27</v>
      </c>
      <c r="D32" s="35">
        <v>908083732</v>
      </c>
      <c r="E32" s="35">
        <v>867756788</v>
      </c>
      <c r="F32" s="35">
        <v>940387136</v>
      </c>
      <c r="G32" s="90">
        <f t="shared" si="0"/>
        <v>-4.4408838721493579E-2</v>
      </c>
      <c r="H32" s="90">
        <f t="shared" si="4"/>
        <v>8.369896842570132E-2</v>
      </c>
      <c r="I32" s="272">
        <f t="shared" si="5"/>
        <v>3.5573155714235388E-2</v>
      </c>
      <c r="L32" s="184"/>
    </row>
    <row r="33" spans="1:12" x14ac:dyDescent="0.2">
      <c r="C33" s="23">
        <v>28</v>
      </c>
      <c r="D33" s="35">
        <v>801099215</v>
      </c>
      <c r="E33" s="35">
        <v>795993318</v>
      </c>
      <c r="F33" s="35">
        <v>895673182</v>
      </c>
      <c r="G33" s="90">
        <f t="shared" si="0"/>
        <v>-6.3736137851539403E-3</v>
      </c>
      <c r="H33" s="90">
        <f t="shared" si="4"/>
        <v>0.12522701101367789</v>
      </c>
      <c r="I33" s="272">
        <f t="shared" si="5"/>
        <v>0.11805524862485355</v>
      </c>
      <c r="L33" s="184"/>
    </row>
    <row r="34" spans="1:12" x14ac:dyDescent="0.2">
      <c r="A34" s="23" t="s">
        <v>66</v>
      </c>
      <c r="B34" s="23" t="s">
        <v>66</v>
      </c>
      <c r="C34" s="23">
        <v>29</v>
      </c>
      <c r="D34" s="35">
        <v>698655832</v>
      </c>
      <c r="E34" s="35">
        <v>699232951</v>
      </c>
      <c r="F34" s="35">
        <v>832362441</v>
      </c>
      <c r="G34" s="90">
        <f t="shared" si="0"/>
        <v>8.2604191300875022E-4</v>
      </c>
      <c r="H34" s="90">
        <f t="shared" si="4"/>
        <v>0.19039361604685018</v>
      </c>
      <c r="I34" s="272">
        <f t="shared" si="5"/>
        <v>0.19137693106668291</v>
      </c>
      <c r="L34" s="184"/>
    </row>
    <row r="35" spans="1:12" x14ac:dyDescent="0.2">
      <c r="C35" s="23">
        <v>30</v>
      </c>
      <c r="D35" s="35">
        <v>652893892</v>
      </c>
      <c r="E35" s="35">
        <v>657193937</v>
      </c>
      <c r="F35" s="35">
        <v>689236879</v>
      </c>
      <c r="G35" s="90">
        <f t="shared" si="0"/>
        <v>6.5861314567176258E-3</v>
      </c>
      <c r="H35" s="90">
        <f t="shared" si="4"/>
        <v>4.8757208787213749E-2</v>
      </c>
      <c r="I35" s="272">
        <f t="shared" si="5"/>
        <v>5.5664461630466594E-2</v>
      </c>
      <c r="L35" s="184"/>
    </row>
    <row r="36" spans="1:12" x14ac:dyDescent="0.2">
      <c r="C36" s="23">
        <v>31</v>
      </c>
      <c r="D36" s="35">
        <v>747744776</v>
      </c>
      <c r="E36" s="35">
        <v>720249333</v>
      </c>
      <c r="F36" s="35">
        <v>739582204</v>
      </c>
      <c r="G36" s="90">
        <f t="shared" si="0"/>
        <v>-3.677116027086761E-2</v>
      </c>
      <c r="H36" s="90">
        <f t="shared" si="4"/>
        <v>2.6841914479079427E-2</v>
      </c>
      <c r="I36" s="272">
        <f t="shared" si="5"/>
        <v>-1.0916254131075333E-2</v>
      </c>
      <c r="L36" s="184"/>
    </row>
    <row r="37" spans="1:12" x14ac:dyDescent="0.2">
      <c r="C37" s="23">
        <v>32</v>
      </c>
      <c r="D37" s="35">
        <v>732181683</v>
      </c>
      <c r="E37" s="35">
        <v>766524573</v>
      </c>
      <c r="F37" s="35">
        <v>805740021</v>
      </c>
      <c r="G37" s="90">
        <f t="shared" si="0"/>
        <v>4.6904874565128943E-2</v>
      </c>
      <c r="H37" s="90">
        <f t="shared" si="4"/>
        <v>5.1160066332276606E-2</v>
      </c>
      <c r="I37" s="272">
        <f t="shared" si="5"/>
        <v>0.10046459739146466</v>
      </c>
      <c r="L37" s="184"/>
    </row>
    <row r="38" spans="1:12" x14ac:dyDescent="0.2">
      <c r="A38" s="23" t="s">
        <v>65</v>
      </c>
      <c r="B38" s="23" t="s">
        <v>65</v>
      </c>
      <c r="C38" s="23">
        <v>33</v>
      </c>
      <c r="D38" s="35">
        <v>779086231</v>
      </c>
      <c r="E38" s="35">
        <v>852496070</v>
      </c>
      <c r="F38" s="35">
        <v>894488921</v>
      </c>
      <c r="G38" s="90">
        <f t="shared" ref="G38:G56" si="6">(E38-D38)/D38</f>
        <v>9.4225563331769374E-2</v>
      </c>
      <c r="H38" s="90">
        <f t="shared" si="4"/>
        <v>4.9258703327512116E-2</v>
      </c>
      <c r="I38" s="272">
        <f t="shared" si="5"/>
        <v>0.14812569572930881</v>
      </c>
      <c r="L38" s="184"/>
    </row>
    <row r="39" spans="1:12" x14ac:dyDescent="0.2">
      <c r="C39" s="23">
        <v>34</v>
      </c>
      <c r="D39" s="35">
        <v>813280870</v>
      </c>
      <c r="E39" s="35">
        <v>831392039</v>
      </c>
      <c r="F39" s="35">
        <v>910290705</v>
      </c>
      <c r="G39" s="90">
        <f t="shared" si="6"/>
        <v>2.2269267196706594E-2</v>
      </c>
      <c r="H39" s="90">
        <f t="shared" si="4"/>
        <v>9.4899472570003765E-2</v>
      </c>
      <c r="I39" s="272">
        <f t="shared" si="5"/>
        <v>0.1192820814781983</v>
      </c>
      <c r="L39" s="184"/>
    </row>
    <row r="40" spans="1:12" x14ac:dyDescent="0.2">
      <c r="C40" s="23">
        <v>35</v>
      </c>
      <c r="D40" s="35">
        <v>770811395</v>
      </c>
      <c r="E40" s="35">
        <v>828405542</v>
      </c>
      <c r="F40" s="35">
        <v>894811044</v>
      </c>
      <c r="G40" s="90">
        <f t="shared" si="6"/>
        <v>7.4718857782324302E-2</v>
      </c>
      <c r="H40" s="90">
        <f t="shared" si="4"/>
        <v>8.0160620171225272E-2</v>
      </c>
      <c r="I40" s="272">
        <f t="shared" si="5"/>
        <v>0.16086898793186627</v>
      </c>
      <c r="L40" s="184"/>
    </row>
    <row r="41" spans="1:12" x14ac:dyDescent="0.2">
      <c r="C41" s="23">
        <v>36</v>
      </c>
      <c r="D41" s="35">
        <v>904145389</v>
      </c>
      <c r="E41" s="35">
        <v>883893676</v>
      </c>
      <c r="F41" s="35">
        <v>916440055</v>
      </c>
      <c r="G41" s="90">
        <f t="shared" si="6"/>
        <v>-2.2398735033531205E-2</v>
      </c>
      <c r="H41" s="90">
        <f t="shared" si="4"/>
        <v>3.6821599569855958E-2</v>
      </c>
      <c r="I41" s="272">
        <f t="shared" si="5"/>
        <v>1.359810728404876E-2</v>
      </c>
      <c r="L41" s="184"/>
    </row>
    <row r="42" spans="1:12" x14ac:dyDescent="0.2">
      <c r="C42" s="23">
        <v>37</v>
      </c>
      <c r="D42" s="35">
        <v>860051354</v>
      </c>
      <c r="E42" s="35">
        <v>912853744</v>
      </c>
      <c r="F42" s="35">
        <v>896850172</v>
      </c>
      <c r="G42" s="90">
        <f t="shared" si="6"/>
        <v>6.1394461800940318E-2</v>
      </c>
      <c r="H42" s="90">
        <f t="shared" si="4"/>
        <v>-1.7531364805357035E-2</v>
      </c>
      <c r="I42" s="272">
        <f t="shared" si="5"/>
        <v>4.2786768288722445E-2</v>
      </c>
      <c r="L42" s="184"/>
    </row>
    <row r="43" spans="1:12" x14ac:dyDescent="0.2">
      <c r="A43" s="23" t="s">
        <v>64</v>
      </c>
      <c r="B43" s="23" t="s">
        <v>64</v>
      </c>
      <c r="C43" s="23">
        <v>38</v>
      </c>
      <c r="D43" s="35">
        <v>865473590</v>
      </c>
      <c r="E43" s="35">
        <v>908172359</v>
      </c>
      <c r="F43" s="35">
        <v>917327049</v>
      </c>
      <c r="G43" s="90">
        <f t="shared" si="6"/>
        <v>4.9335727275051804E-2</v>
      </c>
      <c r="H43" s="90">
        <f t="shared" si="4"/>
        <v>1.0080344231220981E-2</v>
      </c>
      <c r="I43" s="272">
        <f t="shared" si="5"/>
        <v>5.9913392620102944E-2</v>
      </c>
      <c r="L43" s="184"/>
    </row>
    <row r="44" spans="1:12" x14ac:dyDescent="0.2">
      <c r="C44" s="23">
        <v>39</v>
      </c>
      <c r="D44" s="35">
        <v>875351410</v>
      </c>
      <c r="E44" s="35">
        <v>883140013</v>
      </c>
      <c r="F44" s="35">
        <v>921797306</v>
      </c>
      <c r="G44" s="90">
        <f t="shared" si="6"/>
        <v>8.8976871585778328E-3</v>
      </c>
      <c r="H44" s="90">
        <f t="shared" si="4"/>
        <v>4.3772552971167437E-2</v>
      </c>
      <c r="I44" s="272">
        <f t="shared" si="5"/>
        <v>5.3059714612214995E-2</v>
      </c>
      <c r="L44" s="184"/>
    </row>
    <row r="45" spans="1:12" x14ac:dyDescent="0.2">
      <c r="C45" s="23">
        <v>40</v>
      </c>
      <c r="D45" s="35">
        <v>878225282</v>
      </c>
      <c r="E45" s="35">
        <v>903012936</v>
      </c>
      <c r="F45" s="35">
        <v>912719139</v>
      </c>
      <c r="G45" s="90">
        <f t="shared" si="6"/>
        <v>2.8224710114870048E-2</v>
      </c>
      <c r="H45" s="90">
        <f t="shared" si="4"/>
        <v>1.0748686550377392E-2</v>
      </c>
      <c r="I45" s="272">
        <f t="shared" si="5"/>
        <v>3.9276775227247443E-2</v>
      </c>
      <c r="L45" s="184"/>
    </row>
    <row r="46" spans="1:12" x14ac:dyDescent="0.2">
      <c r="C46" s="23">
        <v>41</v>
      </c>
      <c r="D46" s="35">
        <v>875583803</v>
      </c>
      <c r="E46" s="35">
        <v>923473972</v>
      </c>
      <c r="F46" s="35">
        <v>914120585</v>
      </c>
      <c r="G46" s="90">
        <f t="shared" si="6"/>
        <v>5.4695128936732972E-2</v>
      </c>
      <c r="H46" s="90">
        <f t="shared" si="4"/>
        <v>-1.0128479289722743E-2</v>
      </c>
      <c r="I46" s="272">
        <f t="shared" si="5"/>
        <v>4.4012671166325811E-2</v>
      </c>
      <c r="L46" s="184"/>
    </row>
    <row r="47" spans="1:12" x14ac:dyDescent="0.2">
      <c r="A47" s="23" t="s">
        <v>63</v>
      </c>
      <c r="B47" s="23" t="s">
        <v>62</v>
      </c>
      <c r="C47" s="23">
        <v>42</v>
      </c>
      <c r="D47" s="35">
        <v>841658602</v>
      </c>
      <c r="E47" s="35">
        <v>885928966</v>
      </c>
      <c r="F47" s="35">
        <v>913278705</v>
      </c>
      <c r="G47" s="90">
        <f t="shared" si="6"/>
        <v>5.2598956268969495E-2</v>
      </c>
      <c r="H47" s="90">
        <f t="shared" si="4"/>
        <v>3.0871254975988673E-2</v>
      </c>
      <c r="I47" s="272">
        <f t="shared" si="5"/>
        <v>8.5094007035408398E-2</v>
      </c>
      <c r="L47" s="184"/>
    </row>
    <row r="48" spans="1:12" x14ac:dyDescent="0.2">
      <c r="C48" s="23">
        <v>43</v>
      </c>
      <c r="D48" s="35">
        <v>862810624</v>
      </c>
      <c r="E48" s="35">
        <v>861103319</v>
      </c>
      <c r="F48" s="35">
        <v>890250318</v>
      </c>
      <c r="G48" s="90">
        <f t="shared" si="6"/>
        <v>-1.9787714157770966E-3</v>
      </c>
      <c r="H48" s="90">
        <f t="shared" si="4"/>
        <v>3.384843416217282E-2</v>
      </c>
      <c r="I48" s="272">
        <f t="shared" si="5"/>
        <v>3.1802684432406803E-2</v>
      </c>
      <c r="L48" s="184"/>
    </row>
    <row r="49" spans="1:12" x14ac:dyDescent="0.2">
      <c r="C49" s="23">
        <v>44</v>
      </c>
      <c r="D49" s="35">
        <v>819510379</v>
      </c>
      <c r="E49" s="35">
        <v>848734351</v>
      </c>
      <c r="F49" s="35">
        <v>938042409</v>
      </c>
      <c r="G49" s="90">
        <f t="shared" si="6"/>
        <v>3.566028295536694E-2</v>
      </c>
      <c r="H49" s="90">
        <f t="shared" ref="H49:H57" si="7">(F49-E49)/E49</f>
        <v>0.10522498340590906</v>
      </c>
      <c r="I49" s="272">
        <f t="shared" ref="I49:I57" si="8">(F49-D49)/D49</f>
        <v>0.1446376190435045</v>
      </c>
      <c r="L49" s="184"/>
    </row>
    <row r="50" spans="1:12" x14ac:dyDescent="0.2">
      <c r="C50" s="23">
        <v>45</v>
      </c>
      <c r="D50" s="35">
        <v>871792902</v>
      </c>
      <c r="E50" s="35">
        <v>896231057</v>
      </c>
      <c r="F50" s="35">
        <v>884428736</v>
      </c>
      <c r="G50" s="101">
        <f t="shared" si="6"/>
        <v>2.8032064661155043E-2</v>
      </c>
      <c r="H50" s="90">
        <f t="shared" si="7"/>
        <v>-1.3168837330304656E-2</v>
      </c>
      <c r="I50" s="272">
        <f t="shared" si="8"/>
        <v>1.4494077631295052E-2</v>
      </c>
      <c r="L50" s="184"/>
    </row>
    <row r="51" spans="1:12" x14ac:dyDescent="0.2">
      <c r="A51" s="23" t="s">
        <v>61</v>
      </c>
      <c r="B51" s="23" t="s">
        <v>61</v>
      </c>
      <c r="C51" s="23">
        <v>46</v>
      </c>
      <c r="D51" s="35">
        <v>803817652</v>
      </c>
      <c r="E51" s="35">
        <v>904699620</v>
      </c>
      <c r="F51" s="35">
        <v>940449794</v>
      </c>
      <c r="G51" s="101">
        <f t="shared" si="6"/>
        <v>0.12550354890688567</v>
      </c>
      <c r="H51" s="90">
        <f t="shared" si="7"/>
        <v>3.9516070538418047E-2</v>
      </c>
      <c r="I51" s="272">
        <f t="shared" si="8"/>
        <v>0.16997902653673</v>
      </c>
      <c r="L51" s="184"/>
    </row>
    <row r="52" spans="1:12" x14ac:dyDescent="0.2">
      <c r="C52" s="23">
        <v>47</v>
      </c>
      <c r="D52" s="35">
        <v>870938126</v>
      </c>
      <c r="E52" s="35">
        <v>929750042</v>
      </c>
      <c r="F52" s="35">
        <v>943689177</v>
      </c>
      <c r="G52" s="90">
        <f t="shared" si="6"/>
        <v>6.7527088600551177E-2</v>
      </c>
      <c r="H52" s="90">
        <f t="shared" si="7"/>
        <v>1.4992346727960675E-2</v>
      </c>
      <c r="I52" s="272">
        <f t="shared" si="8"/>
        <v>8.3531824854341033E-2</v>
      </c>
      <c r="L52" s="184"/>
    </row>
    <row r="53" spans="1:12" x14ac:dyDescent="0.2">
      <c r="C53" s="23">
        <v>48</v>
      </c>
      <c r="D53" s="35">
        <v>901697021</v>
      </c>
      <c r="E53" s="35">
        <v>929559662</v>
      </c>
      <c r="F53" s="35">
        <v>918174374</v>
      </c>
      <c r="G53" s="90">
        <f t="shared" si="6"/>
        <v>3.0900225187724114E-2</v>
      </c>
      <c r="H53" s="90">
        <f t="shared" si="7"/>
        <v>-1.2248044386418308E-2</v>
      </c>
      <c r="I53" s="272">
        <f t="shared" si="8"/>
        <v>1.8273713471656239E-2</v>
      </c>
      <c r="L53" s="184"/>
    </row>
    <row r="54" spans="1:12" x14ac:dyDescent="0.2">
      <c r="C54" s="23">
        <v>49</v>
      </c>
      <c r="D54" s="35">
        <v>861403132</v>
      </c>
      <c r="E54" s="35">
        <v>942124668</v>
      </c>
      <c r="F54" s="35">
        <v>817224522</v>
      </c>
      <c r="G54" s="90">
        <f t="shared" si="6"/>
        <v>9.3709359765829128E-2</v>
      </c>
      <c r="H54" s="90">
        <f t="shared" si="7"/>
        <v>-0.13257284332141062</v>
      </c>
      <c r="I54" s="272">
        <f t="shared" si="8"/>
        <v>-5.1286799825566456E-2</v>
      </c>
      <c r="L54" s="184"/>
    </row>
    <row r="55" spans="1:12" x14ac:dyDescent="0.2">
      <c r="A55" s="23" t="s">
        <v>60</v>
      </c>
      <c r="B55" s="23" t="s">
        <v>60</v>
      </c>
      <c r="C55" s="23">
        <v>50</v>
      </c>
      <c r="D55" s="35">
        <v>891137175</v>
      </c>
      <c r="E55" s="35">
        <v>959408473</v>
      </c>
      <c r="F55" s="35">
        <v>944922550</v>
      </c>
      <c r="G55" s="90">
        <f t="shared" si="6"/>
        <v>7.6611435270894188E-2</v>
      </c>
      <c r="H55" s="90">
        <f t="shared" si="7"/>
        <v>-1.509880661643896E-2</v>
      </c>
      <c r="I55" s="272">
        <f t="shared" si="8"/>
        <v>6.035588740869216E-2</v>
      </c>
      <c r="L55" s="184"/>
    </row>
    <row r="56" spans="1:12" x14ac:dyDescent="0.2">
      <c r="C56" s="23">
        <v>51</v>
      </c>
      <c r="D56" s="35">
        <v>834234298</v>
      </c>
      <c r="E56" s="35">
        <v>901548846</v>
      </c>
      <c r="F56" s="35">
        <v>735343463</v>
      </c>
      <c r="G56" s="90">
        <f t="shared" si="6"/>
        <v>8.069021875674548E-2</v>
      </c>
      <c r="H56" s="90">
        <f t="shared" si="7"/>
        <v>-0.18435538322457129</v>
      </c>
      <c r="I56" s="272">
        <f t="shared" si="8"/>
        <v>-0.11854084066920011</v>
      </c>
      <c r="L56" s="184"/>
    </row>
    <row r="57" spans="1:12" x14ac:dyDescent="0.2">
      <c r="C57" s="23">
        <v>52</v>
      </c>
      <c r="D57" s="35">
        <v>507045252</v>
      </c>
      <c r="E57" s="35">
        <v>643450671</v>
      </c>
      <c r="F57" s="35">
        <v>573463859</v>
      </c>
      <c r="G57" s="90">
        <v>0.04</v>
      </c>
      <c r="H57" s="90">
        <f t="shared" si="7"/>
        <v>-0.10876795246981723</v>
      </c>
      <c r="I57" s="272">
        <f t="shared" si="8"/>
        <v>0.13099147805450706</v>
      </c>
      <c r="L57" s="184"/>
    </row>
    <row r="58" spans="1:12" x14ac:dyDescent="0.2">
      <c r="C58" s="23">
        <v>53</v>
      </c>
      <c r="D58" s="38" t="s">
        <v>194</v>
      </c>
      <c r="E58" s="42">
        <v>633739151</v>
      </c>
      <c r="F58" s="42"/>
      <c r="G58" s="90">
        <v>-0.01</v>
      </c>
      <c r="H58" s="90"/>
      <c r="I58" s="272"/>
      <c r="L58" s="184"/>
    </row>
    <row r="59" spans="1:12" x14ac:dyDescent="0.2">
      <c r="D59" s="38"/>
      <c r="E59" s="38"/>
      <c r="F59" s="38"/>
      <c r="G59" s="38"/>
    </row>
    <row r="60" spans="1:12" x14ac:dyDescent="0.2">
      <c r="A60" s="21" t="s">
        <v>58</v>
      </c>
    </row>
    <row r="61" spans="1:12" x14ac:dyDescent="0.2">
      <c r="A61" s="22" t="s">
        <v>59</v>
      </c>
    </row>
    <row r="62" spans="1:12" x14ac:dyDescent="0.2">
      <c r="A62" s="222" t="s">
        <v>247</v>
      </c>
    </row>
    <row r="63" spans="1:12" x14ac:dyDescent="0.2">
      <c r="A63" s="227" t="s">
        <v>248</v>
      </c>
    </row>
    <row r="64" spans="1:12" x14ac:dyDescent="0.2">
      <c r="B64" s="85"/>
      <c r="C64" s="90"/>
      <c r="D64" s="85"/>
    </row>
    <row r="65" spans="2:5" x14ac:dyDescent="0.2">
      <c r="B65" s="85"/>
      <c r="C65" s="90"/>
      <c r="D65" s="85"/>
    </row>
    <row r="66" spans="2:5" x14ac:dyDescent="0.2">
      <c r="B66" s="85"/>
      <c r="C66" s="90"/>
      <c r="D66" s="85"/>
      <c r="E66" s="90"/>
    </row>
    <row r="67" spans="2:5" x14ac:dyDescent="0.2">
      <c r="B67" s="85"/>
      <c r="C67" s="90"/>
      <c r="D67" s="85"/>
    </row>
    <row r="68" spans="2:5" x14ac:dyDescent="0.2">
      <c r="B68" s="85"/>
      <c r="C68" s="90"/>
      <c r="D68" s="85"/>
    </row>
    <row r="69" spans="2:5" x14ac:dyDescent="0.2">
      <c r="B69" s="85"/>
      <c r="C69" s="90"/>
      <c r="D69" s="85"/>
    </row>
    <row r="70" spans="2:5" x14ac:dyDescent="0.2">
      <c r="B70" s="85"/>
      <c r="C70" s="90"/>
      <c r="D70" s="85"/>
    </row>
    <row r="71" spans="2:5" x14ac:dyDescent="0.2">
      <c r="B71" s="85"/>
      <c r="C71" s="90"/>
      <c r="D71" s="85"/>
    </row>
    <row r="72" spans="2:5" x14ac:dyDescent="0.2">
      <c r="B72" s="85"/>
      <c r="C72" s="90"/>
      <c r="D72" s="85"/>
    </row>
    <row r="73" spans="2:5" x14ac:dyDescent="0.2">
      <c r="B73" s="85"/>
      <c r="C73" s="90"/>
      <c r="D73" s="85"/>
    </row>
    <row r="74" spans="2:5" x14ac:dyDescent="0.2">
      <c r="B74" s="85"/>
      <c r="C74" s="90"/>
      <c r="D74" s="85"/>
    </row>
    <row r="75" spans="2:5" x14ac:dyDescent="0.2">
      <c r="B75" s="85"/>
      <c r="C75" s="90"/>
      <c r="D75" s="85"/>
    </row>
    <row r="76" spans="2:5" x14ac:dyDescent="0.2">
      <c r="B76" s="85"/>
      <c r="C76" s="90"/>
      <c r="D76" s="85"/>
    </row>
    <row r="77" spans="2:5" x14ac:dyDescent="0.2">
      <c r="B77" s="85"/>
      <c r="C77" s="90"/>
      <c r="D77" s="85"/>
    </row>
    <row r="78" spans="2:5" x14ac:dyDescent="0.2">
      <c r="B78" s="85"/>
      <c r="C78" s="90"/>
      <c r="D78" s="85"/>
    </row>
    <row r="79" spans="2:5" x14ac:dyDescent="0.2">
      <c r="B79" s="85"/>
      <c r="C79" s="90"/>
      <c r="D79" s="85"/>
    </row>
    <row r="80" spans="2:5" x14ac:dyDescent="0.2">
      <c r="B80" s="85"/>
      <c r="C80" s="90"/>
      <c r="D80" s="85"/>
    </row>
    <row r="81" spans="2:4" x14ac:dyDescent="0.2">
      <c r="B81" s="85"/>
      <c r="C81" s="90"/>
      <c r="D81" s="85"/>
    </row>
    <row r="82" spans="2:4" x14ac:dyDescent="0.2">
      <c r="B82" s="85"/>
      <c r="C82" s="90"/>
      <c r="D82" s="85"/>
    </row>
    <row r="83" spans="2:4" x14ac:dyDescent="0.2">
      <c r="B83" s="85"/>
      <c r="C83" s="90"/>
      <c r="D83" s="85"/>
    </row>
    <row r="84" spans="2:4" x14ac:dyDescent="0.2">
      <c r="B84" s="85"/>
      <c r="C84" s="90"/>
      <c r="D84" s="85"/>
    </row>
    <row r="85" spans="2:4" x14ac:dyDescent="0.2">
      <c r="B85" s="85"/>
      <c r="C85" s="90"/>
      <c r="D85" s="85"/>
    </row>
    <row r="86" spans="2:4" x14ac:dyDescent="0.2">
      <c r="B86" s="85"/>
      <c r="C86" s="90"/>
      <c r="D86" s="85"/>
    </row>
    <row r="87" spans="2:4" x14ac:dyDescent="0.2">
      <c r="B87" s="85"/>
      <c r="C87" s="90"/>
      <c r="D87" s="85"/>
    </row>
    <row r="88" spans="2:4" x14ac:dyDescent="0.2">
      <c r="B88" s="85"/>
      <c r="C88" s="90"/>
      <c r="D88" s="85"/>
    </row>
    <row r="89" spans="2:4" x14ac:dyDescent="0.2">
      <c r="B89" s="85"/>
      <c r="C89" s="90"/>
      <c r="D89" s="85"/>
    </row>
    <row r="90" spans="2:4" x14ac:dyDescent="0.2">
      <c r="B90" s="85"/>
      <c r="C90" s="90"/>
      <c r="D90" s="85"/>
    </row>
    <row r="91" spans="2:4" x14ac:dyDescent="0.2">
      <c r="B91" s="85"/>
      <c r="C91" s="90"/>
      <c r="D91" s="85"/>
    </row>
    <row r="92" spans="2:4" x14ac:dyDescent="0.2">
      <c r="B92" s="85"/>
      <c r="C92" s="90"/>
      <c r="D92" s="85"/>
    </row>
    <row r="93" spans="2:4" x14ac:dyDescent="0.2">
      <c r="B93" s="85"/>
      <c r="C93" s="90"/>
      <c r="D93" s="85"/>
    </row>
    <row r="94" spans="2:4" x14ac:dyDescent="0.2">
      <c r="B94" s="85"/>
      <c r="C94" s="90"/>
      <c r="D94" s="85"/>
    </row>
    <row r="95" spans="2:4" x14ac:dyDescent="0.2">
      <c r="B95" s="85"/>
      <c r="C95" s="90"/>
      <c r="D95" s="85"/>
    </row>
    <row r="96" spans="2:4" x14ac:dyDescent="0.2">
      <c r="B96" s="85"/>
      <c r="C96" s="90"/>
      <c r="D96" s="85"/>
    </row>
    <row r="97" spans="3:4" x14ac:dyDescent="0.2">
      <c r="C97" s="90"/>
      <c r="D97" s="85"/>
    </row>
    <row r="98" spans="3:4" x14ac:dyDescent="0.2">
      <c r="D98" s="102"/>
    </row>
    <row r="99" spans="3:4" x14ac:dyDescent="0.2">
      <c r="D99" s="102"/>
    </row>
    <row r="100" spans="3:4" x14ac:dyDescent="0.2">
      <c r="D100" s="102"/>
    </row>
    <row r="101" spans="3:4" x14ac:dyDescent="0.2">
      <c r="D101" s="102"/>
    </row>
    <row r="102" spans="3:4" x14ac:dyDescent="0.2">
      <c r="D102" s="102"/>
    </row>
    <row r="103" spans="3:4" x14ac:dyDescent="0.2">
      <c r="D103" s="102"/>
    </row>
    <row r="104" spans="3:4" x14ac:dyDescent="0.2">
      <c r="D104" s="102"/>
    </row>
    <row r="105" spans="3:4" x14ac:dyDescent="0.2">
      <c r="D105" s="102"/>
    </row>
    <row r="106" spans="3:4" x14ac:dyDescent="0.2">
      <c r="D106" s="102"/>
    </row>
    <row r="107" spans="3:4" x14ac:dyDescent="0.2">
      <c r="D107" s="102"/>
    </row>
    <row r="108" spans="3:4" x14ac:dyDescent="0.2">
      <c r="D108" s="103"/>
    </row>
    <row r="109" spans="3:4" x14ac:dyDescent="0.2">
      <c r="C109" s="104"/>
      <c r="D109" s="103"/>
    </row>
    <row r="110" spans="3:4" x14ac:dyDescent="0.2">
      <c r="C110" s="104"/>
      <c r="D110" s="103"/>
    </row>
    <row r="111" spans="3:4" x14ac:dyDescent="0.2">
      <c r="C111" s="104"/>
      <c r="D111" s="103"/>
    </row>
    <row r="112" spans="3:4" x14ac:dyDescent="0.2">
      <c r="C112" s="104"/>
      <c r="D112" s="103"/>
    </row>
    <row r="113" spans="3:4" x14ac:dyDescent="0.2">
      <c r="C113" s="104"/>
      <c r="D113" s="103"/>
    </row>
    <row r="114" spans="3:4" x14ac:dyDescent="0.2">
      <c r="C114" s="104"/>
      <c r="D114" s="103"/>
    </row>
    <row r="115" spans="3:4" x14ac:dyDescent="0.2">
      <c r="C115" s="104"/>
      <c r="D115" s="103"/>
    </row>
    <row r="116" spans="3:4" x14ac:dyDescent="0.2">
      <c r="C116" s="104"/>
      <c r="D116" s="103"/>
    </row>
    <row r="117" spans="3:4" x14ac:dyDescent="0.2">
      <c r="C117" s="104"/>
      <c r="D117" s="103"/>
    </row>
    <row r="118" spans="3:4" x14ac:dyDescent="0.2">
      <c r="C118" s="104"/>
    </row>
    <row r="119" spans="3:4" x14ac:dyDescent="0.2">
      <c r="C119" s="104"/>
    </row>
    <row r="120" spans="3:4" x14ac:dyDescent="0.2">
      <c r="C120" s="104"/>
    </row>
    <row r="121" spans="3:4" x14ac:dyDescent="0.2">
      <c r="C121" s="104"/>
    </row>
    <row r="122" spans="3:4" x14ac:dyDescent="0.2">
      <c r="C122" s="104"/>
    </row>
    <row r="123" spans="3:4" x14ac:dyDescent="0.2">
      <c r="C123" s="104"/>
    </row>
    <row r="124" spans="3:4" x14ac:dyDescent="0.2">
      <c r="C124" s="104"/>
    </row>
    <row r="125" spans="3:4" x14ac:dyDescent="0.2">
      <c r="C125" s="104"/>
    </row>
    <row r="126" spans="3:4" x14ac:dyDescent="0.2">
      <c r="C126" s="104"/>
    </row>
    <row r="127" spans="3:4" x14ac:dyDescent="0.2">
      <c r="C127" s="104"/>
    </row>
    <row r="128" spans="3:4" x14ac:dyDescent="0.2">
      <c r="C128" s="104"/>
    </row>
    <row r="129" spans="3:3" x14ac:dyDescent="0.2">
      <c r="C129" s="104"/>
    </row>
    <row r="130" spans="3:3" x14ac:dyDescent="0.2">
      <c r="C130" s="104"/>
    </row>
    <row r="131" spans="3:3" x14ac:dyDescent="0.2">
      <c r="C131" s="104"/>
    </row>
    <row r="132" spans="3:3" x14ac:dyDescent="0.2">
      <c r="C132" s="104"/>
    </row>
    <row r="133" spans="3:3" x14ac:dyDescent="0.2">
      <c r="C133" s="104"/>
    </row>
    <row r="134" spans="3:3" x14ac:dyDescent="0.2">
      <c r="C134" s="104"/>
    </row>
    <row r="135" spans="3:3" x14ac:dyDescent="0.2">
      <c r="C135" s="104"/>
    </row>
    <row r="136" spans="3:3" x14ac:dyDescent="0.2">
      <c r="C136" s="104"/>
    </row>
    <row r="137" spans="3:3" x14ac:dyDescent="0.2">
      <c r="C137" s="104"/>
    </row>
    <row r="138" spans="3:3" x14ac:dyDescent="0.2">
      <c r="C138" s="104"/>
    </row>
    <row r="139" spans="3:3" x14ac:dyDescent="0.2">
      <c r="C139" s="104"/>
    </row>
    <row r="140" spans="3:3" x14ac:dyDescent="0.2">
      <c r="C140" s="104"/>
    </row>
    <row r="141" spans="3:3" x14ac:dyDescent="0.2">
      <c r="C141" s="104"/>
    </row>
    <row r="142" spans="3:3" x14ac:dyDescent="0.2">
      <c r="C142" s="104"/>
    </row>
    <row r="143" spans="3:3" x14ac:dyDescent="0.2">
      <c r="C143" s="104"/>
    </row>
    <row r="144" spans="3:3" x14ac:dyDescent="0.2">
      <c r="C144" s="104"/>
    </row>
    <row r="145" spans="3:3" x14ac:dyDescent="0.2">
      <c r="C145" s="104"/>
    </row>
    <row r="146" spans="3:3" x14ac:dyDescent="0.2">
      <c r="C146" s="104"/>
    </row>
    <row r="147" spans="3:3" x14ac:dyDescent="0.2">
      <c r="C147" s="104"/>
    </row>
    <row r="148" spans="3:3" x14ac:dyDescent="0.2">
      <c r="C148" s="104"/>
    </row>
    <row r="149" spans="3:3" x14ac:dyDescent="0.2">
      <c r="C149" s="104"/>
    </row>
    <row r="150" spans="3:3" x14ac:dyDescent="0.2">
      <c r="C150" s="104"/>
    </row>
    <row r="151" spans="3:3" x14ac:dyDescent="0.2">
      <c r="C151" s="104"/>
    </row>
    <row r="152" spans="3:3" x14ac:dyDescent="0.2">
      <c r="C152" s="104"/>
    </row>
    <row r="153" spans="3:3" x14ac:dyDescent="0.2">
      <c r="C153" s="104"/>
    </row>
    <row r="154" spans="3:3" x14ac:dyDescent="0.2">
      <c r="C154" s="104"/>
    </row>
    <row r="155" spans="3:3" x14ac:dyDescent="0.2">
      <c r="C155" s="104"/>
    </row>
    <row r="156" spans="3:3" x14ac:dyDescent="0.2">
      <c r="C156" s="104"/>
    </row>
    <row r="157" spans="3:3" x14ac:dyDescent="0.2">
      <c r="C157" s="104"/>
    </row>
    <row r="158" spans="3:3" x14ac:dyDescent="0.2">
      <c r="C158" s="104"/>
    </row>
    <row r="159" spans="3:3" x14ac:dyDescent="0.2">
      <c r="C159" s="104"/>
    </row>
    <row r="160" spans="3:3" x14ac:dyDescent="0.2">
      <c r="C160" s="104"/>
    </row>
  </sheetData>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DC7A2-B628-4C95-88A4-A145F3A5E1BD}">
  <sheetPr codeName="Blad21">
    <tabColor rgb="FFFFFF00"/>
  </sheetPr>
  <dimension ref="A1:AB16"/>
  <sheetViews>
    <sheetView showGridLines="0" zoomScaleNormal="100" zoomScaleSheetLayoutView="100" workbookViewId="0"/>
  </sheetViews>
  <sheetFormatPr defaultColWidth="8" defaultRowHeight="14.25" x14ac:dyDescent="0.2"/>
  <cols>
    <col min="1" max="1" width="63.625" style="159" customWidth="1"/>
    <col min="2" max="3" width="6.875" style="159" customWidth="1"/>
    <col min="4" max="6" width="7" style="159" customWidth="1"/>
    <col min="7" max="7" width="7.375" style="17" customWidth="1"/>
    <col min="8" max="10" width="7" style="159" customWidth="1"/>
    <col min="11" max="11" width="7.125" style="18" customWidth="1"/>
    <col min="12" max="12" width="6.375" style="18" customWidth="1"/>
    <col min="13" max="13" width="5.625" style="18" customWidth="1"/>
    <col min="14" max="15" width="8" style="17"/>
    <col min="16" max="16" width="12.625" style="17" bestFit="1" customWidth="1"/>
    <col min="17" max="16384" width="8" style="17"/>
  </cols>
  <sheetData>
    <row r="1" spans="1:28" s="20" customFormat="1" ht="15" customHeight="1" x14ac:dyDescent="0.25">
      <c r="A1" s="158" t="s">
        <v>341</v>
      </c>
      <c r="B1" s="158"/>
      <c r="C1" s="158"/>
      <c r="D1" s="160">
        <v>2019</v>
      </c>
      <c r="E1" s="160">
        <v>2019</v>
      </c>
      <c r="F1" s="160">
        <v>2019</v>
      </c>
      <c r="G1" s="160">
        <v>2019</v>
      </c>
      <c r="H1" s="160">
        <v>2020</v>
      </c>
      <c r="I1" s="160">
        <v>2020</v>
      </c>
      <c r="J1" s="160">
        <v>2020</v>
      </c>
      <c r="K1" s="160">
        <v>2020</v>
      </c>
      <c r="L1" s="160">
        <v>2021</v>
      </c>
      <c r="M1" s="160">
        <v>2021</v>
      </c>
      <c r="N1" s="160">
        <v>2021</v>
      </c>
      <c r="O1" s="160">
        <v>2021</v>
      </c>
    </row>
    <row r="2" spans="1:28" s="20" customFormat="1" ht="15" customHeight="1" x14ac:dyDescent="0.25">
      <c r="A2" s="161"/>
      <c r="B2" s="161"/>
      <c r="C2" s="161"/>
      <c r="D2" s="160" t="s">
        <v>38</v>
      </c>
      <c r="E2" s="160" t="s">
        <v>37</v>
      </c>
      <c r="F2" s="160" t="s">
        <v>36</v>
      </c>
      <c r="G2" s="160" t="s">
        <v>224</v>
      </c>
      <c r="H2" s="160" t="s">
        <v>38</v>
      </c>
      <c r="I2" s="160" t="s">
        <v>37</v>
      </c>
      <c r="J2" s="160" t="s">
        <v>36</v>
      </c>
      <c r="K2" s="160" t="s">
        <v>224</v>
      </c>
      <c r="L2" s="160" t="s">
        <v>38</v>
      </c>
      <c r="M2" s="160" t="s">
        <v>37</v>
      </c>
      <c r="N2" s="160" t="s">
        <v>36</v>
      </c>
      <c r="O2" s="160" t="s">
        <v>224</v>
      </c>
    </row>
    <row r="3" spans="1:28" s="304" customFormat="1" ht="15" customHeight="1" x14ac:dyDescent="0.2">
      <c r="A3" s="303" t="s">
        <v>181</v>
      </c>
      <c r="B3" s="305"/>
      <c r="C3" s="305"/>
      <c r="D3" s="306">
        <v>20010</v>
      </c>
      <c r="E3" s="306">
        <v>20721</v>
      </c>
      <c r="F3" s="306">
        <v>21919</v>
      </c>
      <c r="G3" s="306">
        <v>19345</v>
      </c>
      <c r="H3" s="306">
        <v>18153</v>
      </c>
      <c r="I3" s="306">
        <v>15308</v>
      </c>
      <c r="J3" s="306">
        <v>18030</v>
      </c>
      <c r="K3" s="306">
        <v>16425</v>
      </c>
      <c r="L3" s="306">
        <v>15041</v>
      </c>
      <c r="M3" s="306">
        <v>16500</v>
      </c>
      <c r="N3" s="306">
        <v>19260</v>
      </c>
      <c r="O3" s="306">
        <v>17581</v>
      </c>
    </row>
    <row r="4" spans="1:28" ht="15" customHeight="1" x14ac:dyDescent="0.2">
      <c r="A4" s="162" t="s">
        <v>253</v>
      </c>
      <c r="B4" s="163" t="s">
        <v>33</v>
      </c>
      <c r="C4" s="307" t="s">
        <v>32</v>
      </c>
      <c r="D4" s="308">
        <v>367.20800000000003</v>
      </c>
      <c r="E4" s="308">
        <v>1049.597</v>
      </c>
      <c r="F4" s="308">
        <v>1817.731</v>
      </c>
      <c r="G4" s="308">
        <v>541.74599999999998</v>
      </c>
      <c r="H4" s="308">
        <v>333.96199999999999</v>
      </c>
      <c r="I4" s="308">
        <v>383.24900000000002</v>
      </c>
      <c r="J4" s="308">
        <v>1466.7809999999999</v>
      </c>
      <c r="K4" s="308">
        <v>416.10399999999998</v>
      </c>
      <c r="L4" s="308">
        <v>258.46300000000002</v>
      </c>
      <c r="M4" s="308">
        <v>806.13099999999997</v>
      </c>
      <c r="N4" s="308">
        <v>2047.2739999999999</v>
      </c>
      <c r="O4" s="308">
        <v>563.89800000000002</v>
      </c>
      <c r="P4" s="363"/>
      <c r="Q4" s="363"/>
      <c r="R4" s="363"/>
      <c r="S4" s="363"/>
      <c r="T4" s="363"/>
      <c r="U4" s="363"/>
      <c r="V4" s="363"/>
      <c r="W4" s="363"/>
    </row>
    <row r="5" spans="1:28" s="19" customFormat="1" ht="15" customHeight="1" x14ac:dyDescent="0.2">
      <c r="A5" s="158"/>
      <c r="B5" s="310" t="s">
        <v>35</v>
      </c>
      <c r="C5" s="307" t="s">
        <v>34</v>
      </c>
      <c r="D5" s="308">
        <v>4542.5829999999996</v>
      </c>
      <c r="E5" s="308">
        <v>7734.9390000000003</v>
      </c>
      <c r="F5" s="308">
        <v>10077.107</v>
      </c>
      <c r="G5" s="308">
        <v>5672.2039999999997</v>
      </c>
      <c r="H5" s="308">
        <v>3817.1970000000001</v>
      </c>
      <c r="I5" s="308">
        <v>1788.077</v>
      </c>
      <c r="J5" s="308">
        <v>3755.7449999999999</v>
      </c>
      <c r="K5" s="308">
        <v>2130.0210000000002</v>
      </c>
      <c r="L5" s="308">
        <v>1494.4559999999999</v>
      </c>
      <c r="M5" s="308">
        <v>2522.2910000000002</v>
      </c>
      <c r="N5" s="308">
        <v>5596.6710000000003</v>
      </c>
      <c r="O5" s="308">
        <v>4043.55</v>
      </c>
      <c r="P5" s="363"/>
      <c r="Q5" s="363"/>
      <c r="R5" s="363"/>
      <c r="S5" s="363"/>
      <c r="T5" s="363"/>
      <c r="U5" s="363"/>
      <c r="V5" s="363"/>
      <c r="W5" s="363"/>
    </row>
    <row r="6" spans="1:28" ht="15" customHeight="1" x14ac:dyDescent="0.2">
      <c r="A6" s="162" t="s">
        <v>182</v>
      </c>
      <c r="B6" s="163" t="s">
        <v>33</v>
      </c>
      <c r="C6" s="307" t="s">
        <v>32</v>
      </c>
      <c r="D6" s="308">
        <v>6053.7150000000001</v>
      </c>
      <c r="E6" s="308">
        <v>6390.3720000000003</v>
      </c>
      <c r="F6" s="308">
        <v>7157.98</v>
      </c>
      <c r="G6" s="308">
        <v>5543.5439999999999</v>
      </c>
      <c r="H6" s="308">
        <v>6003.0069999999996</v>
      </c>
      <c r="I6" s="308">
        <v>6640.8119999999999</v>
      </c>
      <c r="J6" s="308">
        <v>6247.8990000000003</v>
      </c>
      <c r="K6" s="308">
        <v>6056.8130000000001</v>
      </c>
      <c r="L6" s="308">
        <v>6041.0940000000001</v>
      </c>
      <c r="M6" s="308">
        <v>6213.71</v>
      </c>
      <c r="N6" s="308">
        <v>6694.4539999999997</v>
      </c>
      <c r="O6" s="308">
        <v>5823.7939999999999</v>
      </c>
      <c r="P6" s="363"/>
      <c r="Q6" s="363"/>
      <c r="R6" s="363"/>
      <c r="S6" s="363"/>
      <c r="T6" s="363"/>
      <c r="U6" s="363"/>
      <c r="V6" s="363"/>
      <c r="W6" s="363"/>
    </row>
    <row r="7" spans="1:28" s="20" customFormat="1" ht="15" customHeight="1" x14ac:dyDescent="0.25">
      <c r="A7" s="158"/>
      <c r="B7" s="310" t="s">
        <v>35</v>
      </c>
      <c r="C7" s="307" t="s">
        <v>34</v>
      </c>
      <c r="D7" s="309">
        <v>37151.81</v>
      </c>
      <c r="E7" s="309">
        <v>36761.057000000001</v>
      </c>
      <c r="F7" s="309">
        <v>36357.455999999998</v>
      </c>
      <c r="G7" s="309">
        <v>35139.680999999997</v>
      </c>
      <c r="H7" s="309">
        <v>37380.258000000002</v>
      </c>
      <c r="I7" s="309">
        <v>35976.019</v>
      </c>
      <c r="J7" s="309">
        <v>34820.870999999999</v>
      </c>
      <c r="K7" s="309">
        <v>35842.498</v>
      </c>
      <c r="L7" s="309">
        <v>36261.963000000003</v>
      </c>
      <c r="M7" s="309">
        <v>37090.966999999997</v>
      </c>
      <c r="N7" s="309">
        <v>36092.909</v>
      </c>
      <c r="O7" s="309">
        <v>36399.65</v>
      </c>
      <c r="P7" s="363"/>
      <c r="Q7" s="363"/>
      <c r="R7" s="363"/>
      <c r="S7" s="363"/>
      <c r="T7" s="363"/>
      <c r="U7" s="363"/>
      <c r="V7" s="363"/>
      <c r="W7" s="363"/>
    </row>
    <row r="8" spans="1:28" s="19" customFormat="1" ht="15" customHeight="1" x14ac:dyDescent="0.2">
      <c r="A8" s="158"/>
      <c r="B8" s="159"/>
      <c r="C8" s="159"/>
      <c r="D8" s="365"/>
      <c r="E8" s="365"/>
      <c r="F8" s="365"/>
      <c r="G8" s="365"/>
      <c r="H8" s="365"/>
      <c r="I8" s="365"/>
      <c r="J8" s="365"/>
      <c r="K8" s="365"/>
      <c r="L8" s="365"/>
      <c r="M8" s="365"/>
      <c r="N8" s="365"/>
      <c r="O8" s="365"/>
      <c r="P8" s="363"/>
      <c r="Q8" s="363"/>
      <c r="R8" s="363"/>
      <c r="S8" s="363"/>
      <c r="T8" s="363"/>
      <c r="U8" s="363"/>
      <c r="V8" s="363"/>
      <c r="W8" s="363"/>
    </row>
    <row r="9" spans="1:28" s="19" customFormat="1" ht="15" customHeight="1" x14ac:dyDescent="0.2">
      <c r="A9" s="301" t="s">
        <v>329</v>
      </c>
      <c r="B9" s="375"/>
      <c r="C9" s="376"/>
      <c r="D9" s="377"/>
      <c r="E9" s="377"/>
      <c r="F9" s="377"/>
      <c r="G9" s="377"/>
      <c r="H9" s="377"/>
      <c r="I9" s="377"/>
      <c r="J9" s="377"/>
      <c r="K9" s="377"/>
      <c r="L9" s="378"/>
      <c r="M9" s="378"/>
      <c r="N9" s="378"/>
      <c r="O9" s="379"/>
      <c r="P9" s="363"/>
      <c r="Q9" s="363"/>
      <c r="R9" s="363"/>
      <c r="S9" s="363"/>
      <c r="T9" s="363"/>
      <c r="U9" s="363"/>
      <c r="V9" s="363"/>
      <c r="W9" s="363"/>
      <c r="X9" s="363"/>
      <c r="Y9" s="363"/>
      <c r="Z9" s="363"/>
      <c r="AA9" s="363"/>
    </row>
    <row r="10" spans="1:28" ht="15" customHeight="1" x14ac:dyDescent="0.2">
      <c r="A10" s="302" t="s">
        <v>330</v>
      </c>
      <c r="B10" s="380"/>
      <c r="C10" s="380"/>
      <c r="D10" s="380"/>
      <c r="E10" s="380"/>
      <c r="F10" s="380"/>
      <c r="G10" s="381"/>
      <c r="H10" s="380"/>
      <c r="I10" s="380"/>
      <c r="J10" s="380"/>
      <c r="K10" s="382"/>
      <c r="L10" s="383"/>
      <c r="M10" s="383"/>
      <c r="N10" s="382"/>
      <c r="O10" s="304"/>
      <c r="P10" s="364"/>
      <c r="Q10" s="364"/>
      <c r="R10" s="364"/>
      <c r="S10" s="364"/>
      <c r="T10" s="364"/>
      <c r="U10" s="364"/>
      <c r="V10" s="364"/>
      <c r="W10" s="364"/>
      <c r="X10" s="364"/>
      <c r="Y10" s="364"/>
      <c r="Z10" s="364"/>
      <c r="AA10" s="364"/>
      <c r="AB10" s="364"/>
    </row>
    <row r="11" spans="1:28" ht="15" customHeight="1" x14ac:dyDescent="0.2">
      <c r="A11" s="15" t="s">
        <v>156</v>
      </c>
      <c r="B11" s="380"/>
      <c r="C11" s="380"/>
      <c r="D11" s="375"/>
      <c r="E11" s="375"/>
      <c r="F11" s="375"/>
      <c r="G11" s="384"/>
      <c r="H11" s="375"/>
      <c r="I11" s="375"/>
      <c r="J11" s="375"/>
      <c r="K11" s="382"/>
      <c r="L11" s="385"/>
      <c r="M11" s="385"/>
      <c r="N11" s="382"/>
      <c r="O11" s="304"/>
    </row>
    <row r="12" spans="1:28" ht="15" customHeight="1" x14ac:dyDescent="0.2">
      <c r="B12" s="380"/>
      <c r="C12" s="380"/>
      <c r="D12" s="375"/>
      <c r="E12" s="375"/>
      <c r="F12" s="375"/>
      <c r="G12" s="304"/>
      <c r="H12" s="375"/>
      <c r="I12" s="375"/>
      <c r="J12" s="375"/>
      <c r="K12" s="382"/>
      <c r="L12" s="385"/>
      <c r="M12" s="385"/>
      <c r="N12" s="382"/>
      <c r="O12" s="304"/>
    </row>
    <row r="13" spans="1:28" ht="15" customHeight="1" x14ac:dyDescent="0.2">
      <c r="B13" s="380"/>
      <c r="C13" s="375"/>
      <c r="D13" s="375"/>
      <c r="E13" s="375"/>
      <c r="F13" s="375"/>
      <c r="G13" s="304"/>
      <c r="H13" s="375"/>
      <c r="I13" s="375"/>
      <c r="J13" s="375"/>
      <c r="K13" s="382"/>
      <c r="L13" s="385"/>
      <c r="M13" s="385"/>
      <c r="N13" s="386"/>
      <c r="O13" s="304"/>
    </row>
    <row r="14" spans="1:28" ht="15" customHeight="1" x14ac:dyDescent="0.2">
      <c r="B14" s="375"/>
      <c r="C14" s="375"/>
      <c r="D14" s="375"/>
      <c r="E14" s="375"/>
      <c r="F14" s="375"/>
      <c r="G14" s="304"/>
      <c r="H14" s="375"/>
      <c r="I14" s="375"/>
      <c r="J14" s="375"/>
      <c r="K14" s="385"/>
      <c r="L14" s="385"/>
      <c r="M14" s="385"/>
      <c r="N14" s="304"/>
      <c r="O14" s="304"/>
    </row>
    <row r="15" spans="1:28" x14ac:dyDescent="0.2">
      <c r="B15" s="375"/>
      <c r="C15" s="375"/>
      <c r="D15" s="375"/>
      <c r="E15" s="375"/>
      <c r="F15" s="375"/>
      <c r="G15" s="304"/>
      <c r="H15" s="375"/>
      <c r="I15" s="375"/>
      <c r="J15" s="375"/>
      <c r="K15" s="385"/>
      <c r="L15" s="385"/>
      <c r="M15" s="385"/>
      <c r="N15" s="304"/>
      <c r="O15" s="304"/>
    </row>
    <row r="16" spans="1:28" x14ac:dyDescent="0.2">
      <c r="B16" s="375"/>
      <c r="C16" s="375"/>
      <c r="D16" s="375"/>
      <c r="E16" s="375"/>
      <c r="F16" s="375"/>
      <c r="G16" s="304"/>
      <c r="H16" s="375"/>
      <c r="I16" s="375"/>
      <c r="J16" s="375"/>
      <c r="K16" s="385"/>
      <c r="L16" s="385"/>
      <c r="M16" s="385"/>
      <c r="N16" s="304"/>
      <c r="O16" s="304"/>
    </row>
  </sheetData>
  <hyperlinks>
    <hyperlink ref="A11" r:id="rId1" xr:uid="{25C8A92C-A2B9-4B36-897D-FB592DD60F0E}"/>
  </hyperlinks>
  <pageMargins left="0.7" right="0.7" top="0.75" bottom="0.75" header="0.3" footer="0.3"/>
  <pageSetup paperSize="9" scale="63" orientation="portrait" r:id="rId2"/>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1F7C-5A47-40E8-A407-331310D0A006}">
  <sheetPr codeName="Blad25">
    <tabColor rgb="FFFFFF00"/>
  </sheetPr>
  <dimension ref="A1:Q64"/>
  <sheetViews>
    <sheetView showGridLines="0" zoomScaleNormal="100" zoomScaleSheetLayoutView="98" workbookViewId="0">
      <pane xSplit="3" ySplit="5" topLeftCell="J6" activePane="bottomRight" state="frozen"/>
      <selection pane="topRight" activeCell="D1" sqref="D1"/>
      <selection pane="bottomLeft" activeCell="A6" sqref="A6"/>
      <selection pane="bottomRight"/>
    </sheetView>
  </sheetViews>
  <sheetFormatPr defaultRowHeight="14.25" x14ac:dyDescent="0.2"/>
  <cols>
    <col min="1" max="2" width="9" style="26"/>
    <col min="3" max="3" width="13.375" style="26" customWidth="1"/>
    <col min="4" max="6" width="9" style="26"/>
    <col min="7" max="7" width="12.625" style="26" customWidth="1"/>
    <col min="8" max="8" width="12.25" style="205" customWidth="1"/>
    <col min="9" max="9" width="13" style="205" customWidth="1"/>
    <col min="10" max="10" width="12.5" style="26" customWidth="1"/>
    <col min="11" max="13" width="9" style="26"/>
    <col min="14" max="14" width="12.5" style="2" customWidth="1"/>
    <col min="15" max="15" width="14.375" customWidth="1"/>
    <col min="16" max="16" width="13.25" style="2" customWidth="1"/>
    <col min="17" max="17" width="9" style="2"/>
  </cols>
  <sheetData>
    <row r="1" spans="1:16" s="2" customFormat="1" x14ac:dyDescent="0.2">
      <c r="A1" s="27" t="s">
        <v>212</v>
      </c>
      <c r="B1" s="26"/>
      <c r="C1" s="26"/>
      <c r="D1" s="26"/>
      <c r="E1" s="26"/>
      <c r="F1" s="26"/>
      <c r="G1" s="26"/>
      <c r="H1" s="205"/>
      <c r="I1" s="205"/>
      <c r="J1" s="26"/>
      <c r="K1" s="26"/>
      <c r="L1" s="26"/>
      <c r="M1" s="26"/>
    </row>
    <row r="2" spans="1:16" s="2" customFormat="1" x14ac:dyDescent="0.2">
      <c r="A2" s="175" t="s">
        <v>213</v>
      </c>
      <c r="B2" s="26"/>
      <c r="C2" s="26"/>
      <c r="D2" s="26"/>
      <c r="E2" s="26"/>
      <c r="F2" s="26"/>
      <c r="G2" s="26"/>
      <c r="H2" s="205"/>
      <c r="I2" s="205"/>
      <c r="J2" s="26"/>
      <c r="K2" s="26"/>
      <c r="L2" s="26"/>
      <c r="M2" s="26"/>
    </row>
    <row r="4" spans="1:16" ht="25.5" x14ac:dyDescent="0.2">
      <c r="C4" s="27" t="s">
        <v>155</v>
      </c>
      <c r="D4" s="27" t="s">
        <v>82</v>
      </c>
      <c r="G4" s="202" t="s">
        <v>252</v>
      </c>
      <c r="H4" s="202" t="s">
        <v>146</v>
      </c>
      <c r="I4" s="202" t="s">
        <v>252</v>
      </c>
      <c r="J4" s="27" t="s">
        <v>155</v>
      </c>
      <c r="K4" s="27" t="s">
        <v>81</v>
      </c>
      <c r="N4" s="202" t="s">
        <v>252</v>
      </c>
      <c r="O4" s="202" t="s">
        <v>146</v>
      </c>
      <c r="P4" s="247" t="s">
        <v>252</v>
      </c>
    </row>
    <row r="5" spans="1:16" x14ac:dyDescent="0.2">
      <c r="D5" s="33">
        <v>2019</v>
      </c>
      <c r="E5" s="33">
        <v>2020</v>
      </c>
      <c r="F5" s="33">
        <v>2021</v>
      </c>
      <c r="G5" s="206" t="s">
        <v>203</v>
      </c>
      <c r="H5" s="207" t="s">
        <v>204</v>
      </c>
      <c r="I5" s="246" t="s">
        <v>246</v>
      </c>
      <c r="J5" s="33"/>
      <c r="K5" s="33">
        <v>2019</v>
      </c>
      <c r="L5" s="33">
        <v>2020</v>
      </c>
      <c r="M5" s="33">
        <v>2021</v>
      </c>
      <c r="N5" s="206" t="s">
        <v>203</v>
      </c>
      <c r="O5" s="207" t="s">
        <v>204</v>
      </c>
      <c r="P5" s="246" t="s">
        <v>246</v>
      </c>
    </row>
    <row r="6" spans="1:16" x14ac:dyDescent="0.2">
      <c r="C6" s="26">
        <v>1</v>
      </c>
      <c r="D6" s="203">
        <v>1540</v>
      </c>
      <c r="E6" s="203">
        <v>1231</v>
      </c>
      <c r="F6" s="204">
        <v>694</v>
      </c>
      <c r="G6" s="185">
        <f>E6/D6-1</f>
        <v>-0.20064935064935063</v>
      </c>
      <c r="H6" s="185">
        <f>F6/E6-1</f>
        <v>-0.43623070674248576</v>
      </c>
      <c r="I6" s="185"/>
      <c r="J6" s="204">
        <f>C6</f>
        <v>1</v>
      </c>
      <c r="K6" s="203">
        <v>4339</v>
      </c>
      <c r="L6" s="203">
        <v>3987</v>
      </c>
      <c r="M6" s="34">
        <v>1435</v>
      </c>
      <c r="N6" s="185">
        <f>L6/K6-1</f>
        <v>-8.1124683106706619E-2</v>
      </c>
      <c r="O6" s="185">
        <f>M6/L6-1</f>
        <v>-0.64008026084775516</v>
      </c>
      <c r="P6" s="185"/>
    </row>
    <row r="7" spans="1:16" x14ac:dyDescent="0.2">
      <c r="C7" s="26">
        <v>2</v>
      </c>
      <c r="D7" s="203">
        <v>2457</v>
      </c>
      <c r="E7" s="203">
        <v>1884</v>
      </c>
      <c r="F7" s="204">
        <v>827</v>
      </c>
      <c r="G7" s="185">
        <f t="shared" ref="G7:G58" si="0">E7/D7-1</f>
        <v>-0.23321123321123316</v>
      </c>
      <c r="H7" s="185">
        <f t="shared" ref="H7:H28" si="1">F7/E7-1</f>
        <v>-0.56104033970276013</v>
      </c>
      <c r="I7" s="185"/>
      <c r="J7" s="204">
        <f t="shared" ref="J7:J58" si="2">C7</f>
        <v>2</v>
      </c>
      <c r="K7" s="203">
        <v>4903</v>
      </c>
      <c r="L7" s="203">
        <v>4525</v>
      </c>
      <c r="M7" s="34">
        <v>1212</v>
      </c>
      <c r="N7" s="185">
        <f t="shared" ref="N7:N58" si="3">L7/K7-1</f>
        <v>-7.70956557209872E-2</v>
      </c>
      <c r="O7" s="185">
        <f t="shared" ref="O7:O22" si="4">M7/L7-1</f>
        <v>-0.73215469613259665</v>
      </c>
    </row>
    <row r="8" spans="1:16" x14ac:dyDescent="0.2">
      <c r="A8" s="26" t="s">
        <v>86</v>
      </c>
      <c r="B8" s="26" t="s">
        <v>86</v>
      </c>
      <c r="C8" s="26">
        <v>3</v>
      </c>
      <c r="D8" s="203">
        <v>2652</v>
      </c>
      <c r="E8" s="203">
        <v>2436</v>
      </c>
      <c r="F8" s="204">
        <v>893</v>
      </c>
      <c r="G8" s="185">
        <f t="shared" si="0"/>
        <v>-8.1447963800905021E-2</v>
      </c>
      <c r="H8" s="185">
        <f t="shared" si="1"/>
        <v>-0.6334154351395731</v>
      </c>
      <c r="I8" s="185"/>
      <c r="J8" s="204">
        <f t="shared" si="2"/>
        <v>3</v>
      </c>
      <c r="K8" s="203">
        <v>4760</v>
      </c>
      <c r="L8" s="203">
        <v>4499</v>
      </c>
      <c r="M8" s="34">
        <v>1052</v>
      </c>
      <c r="N8" s="185">
        <f t="shared" si="3"/>
        <v>-5.4831932773109271E-2</v>
      </c>
      <c r="O8" s="185">
        <f t="shared" si="4"/>
        <v>-0.76617026005779065</v>
      </c>
    </row>
    <row r="9" spans="1:16" x14ac:dyDescent="0.2">
      <c r="C9" s="26">
        <v>4</v>
      </c>
      <c r="D9" s="203">
        <v>2779</v>
      </c>
      <c r="E9" s="203">
        <v>2465</v>
      </c>
      <c r="F9" s="204">
        <v>952</v>
      </c>
      <c r="G9" s="185">
        <f t="shared" si="0"/>
        <v>-0.11299028427491908</v>
      </c>
      <c r="H9" s="185">
        <f t="shared" si="1"/>
        <v>-0.61379310344827587</v>
      </c>
      <c r="I9" s="185"/>
      <c r="J9" s="204">
        <f t="shared" si="2"/>
        <v>4</v>
      </c>
      <c r="K9" s="203">
        <v>4859</v>
      </c>
      <c r="L9" s="203">
        <v>4531</v>
      </c>
      <c r="M9" s="34">
        <v>1017</v>
      </c>
      <c r="N9" s="185">
        <f t="shared" si="3"/>
        <v>-6.750360156410784E-2</v>
      </c>
      <c r="O9" s="185">
        <f t="shared" si="4"/>
        <v>-0.77554623703376735</v>
      </c>
    </row>
    <row r="10" spans="1:16" x14ac:dyDescent="0.2">
      <c r="C10" s="26">
        <v>5</v>
      </c>
      <c r="D10" s="203">
        <v>2759</v>
      </c>
      <c r="E10" s="203">
        <v>2527</v>
      </c>
      <c r="F10" s="204">
        <v>955</v>
      </c>
      <c r="G10" s="185">
        <f t="shared" si="0"/>
        <v>-8.4088437839797026E-2</v>
      </c>
      <c r="H10" s="185">
        <f t="shared" si="1"/>
        <v>-0.62208151958844482</v>
      </c>
      <c r="I10" s="185"/>
      <c r="J10" s="204">
        <f t="shared" si="2"/>
        <v>5</v>
      </c>
      <c r="K10" s="203">
        <v>4934</v>
      </c>
      <c r="L10" s="203">
        <v>4581</v>
      </c>
      <c r="M10" s="34">
        <v>983</v>
      </c>
      <c r="N10" s="185">
        <f t="shared" si="3"/>
        <v>-7.154438589379819E-2</v>
      </c>
      <c r="O10" s="185">
        <f t="shared" si="4"/>
        <v>-0.78541803099759877</v>
      </c>
    </row>
    <row r="11" spans="1:16" x14ac:dyDescent="0.2">
      <c r="C11" s="26">
        <v>6</v>
      </c>
      <c r="D11" s="203">
        <v>2837</v>
      </c>
      <c r="E11" s="203">
        <v>2608</v>
      </c>
      <c r="F11" s="204">
        <v>955</v>
      </c>
      <c r="G11" s="185">
        <f t="shared" si="0"/>
        <v>-8.0719069439548874E-2</v>
      </c>
      <c r="H11" s="185">
        <f t="shared" si="1"/>
        <v>-0.63381901840490795</v>
      </c>
      <c r="I11" s="185"/>
      <c r="J11" s="204">
        <f t="shared" si="2"/>
        <v>6</v>
      </c>
      <c r="K11" s="203">
        <v>5096</v>
      </c>
      <c r="L11" s="203">
        <v>4776</v>
      </c>
      <c r="M11" s="34">
        <v>1113</v>
      </c>
      <c r="N11" s="185">
        <f t="shared" si="3"/>
        <v>-6.279434850863419E-2</v>
      </c>
      <c r="O11" s="185">
        <f t="shared" si="4"/>
        <v>-0.76695979899497491</v>
      </c>
    </row>
    <row r="12" spans="1:16" x14ac:dyDescent="0.2">
      <c r="A12" s="26" t="s">
        <v>87</v>
      </c>
      <c r="B12" s="26" t="s">
        <v>87</v>
      </c>
      <c r="C12" s="26">
        <v>7</v>
      </c>
      <c r="D12" s="203">
        <v>2786</v>
      </c>
      <c r="E12" s="203">
        <v>2527</v>
      </c>
      <c r="F12" s="204">
        <v>932</v>
      </c>
      <c r="G12" s="185">
        <f t="shared" si="0"/>
        <v>-9.2964824120603029E-2</v>
      </c>
      <c r="H12" s="185">
        <f t="shared" si="1"/>
        <v>-0.63118322121092207</v>
      </c>
      <c r="I12" s="185"/>
      <c r="J12" s="204">
        <f t="shared" si="2"/>
        <v>7</v>
      </c>
      <c r="K12" s="203">
        <v>5043</v>
      </c>
      <c r="L12" s="203">
        <v>4742</v>
      </c>
      <c r="M12" s="34">
        <v>985</v>
      </c>
      <c r="N12" s="185">
        <f t="shared" si="3"/>
        <v>-5.9686694427919851E-2</v>
      </c>
      <c r="O12" s="185">
        <f t="shared" si="4"/>
        <v>-0.79228173766343313</v>
      </c>
    </row>
    <row r="13" spans="1:16" x14ac:dyDescent="0.2">
      <c r="C13" s="26">
        <v>8</v>
      </c>
      <c r="D13" s="203">
        <v>2688</v>
      </c>
      <c r="E13" s="203">
        <v>2472</v>
      </c>
      <c r="F13" s="204">
        <v>992</v>
      </c>
      <c r="G13" s="185">
        <f t="shared" si="0"/>
        <v>-8.0357142857142905E-2</v>
      </c>
      <c r="H13" s="185">
        <f t="shared" si="1"/>
        <v>-0.59870550161812297</v>
      </c>
      <c r="I13" s="185"/>
      <c r="J13" s="204">
        <f t="shared" si="2"/>
        <v>8</v>
      </c>
      <c r="K13" s="203">
        <v>5239</v>
      </c>
      <c r="L13" s="203">
        <v>4922</v>
      </c>
      <c r="M13" s="34">
        <v>1126</v>
      </c>
      <c r="N13" s="185">
        <f t="shared" si="3"/>
        <v>-6.0507730482916577E-2</v>
      </c>
      <c r="O13" s="185">
        <f t="shared" si="4"/>
        <v>-0.77123120682649327</v>
      </c>
    </row>
    <row r="14" spans="1:16" x14ac:dyDescent="0.2">
      <c r="C14" s="26">
        <v>9</v>
      </c>
      <c r="D14" s="203">
        <v>2693</v>
      </c>
      <c r="E14" s="203">
        <v>2525</v>
      </c>
      <c r="F14" s="204">
        <v>988</v>
      </c>
      <c r="G14" s="185">
        <f t="shared" si="0"/>
        <v>-6.238395841069444E-2</v>
      </c>
      <c r="H14" s="185">
        <f t="shared" si="1"/>
        <v>-0.6087128712871287</v>
      </c>
      <c r="I14" s="185"/>
      <c r="J14" s="204">
        <f t="shared" si="2"/>
        <v>9</v>
      </c>
      <c r="K14" s="203">
        <v>5181</v>
      </c>
      <c r="L14" s="203">
        <v>4986</v>
      </c>
      <c r="M14" s="34">
        <v>1122</v>
      </c>
      <c r="N14" s="185">
        <f t="shared" si="3"/>
        <v>-3.7637521713954847E-2</v>
      </c>
      <c r="O14" s="185">
        <f t="shared" si="4"/>
        <v>-0.77496991576413965</v>
      </c>
    </row>
    <row r="15" spans="1:16" x14ac:dyDescent="0.2">
      <c r="C15" s="26">
        <v>10</v>
      </c>
      <c r="D15" s="203">
        <v>2823</v>
      </c>
      <c r="E15" s="203">
        <v>2577</v>
      </c>
      <c r="F15" s="204">
        <v>972</v>
      </c>
      <c r="G15" s="185">
        <f t="shared" si="0"/>
        <v>-8.714133900106269E-2</v>
      </c>
      <c r="H15" s="185">
        <f t="shared" si="1"/>
        <v>-0.62281722933643779</v>
      </c>
      <c r="I15" s="185"/>
      <c r="J15" s="204">
        <f t="shared" si="2"/>
        <v>10</v>
      </c>
      <c r="K15" s="203">
        <v>5213</v>
      </c>
      <c r="L15" s="203">
        <v>5060</v>
      </c>
      <c r="M15" s="34">
        <v>1099</v>
      </c>
      <c r="N15" s="185">
        <f t="shared" si="3"/>
        <v>-2.9349702666410904E-2</v>
      </c>
      <c r="O15" s="185">
        <f t="shared" si="4"/>
        <v>-0.78280632411067197</v>
      </c>
    </row>
    <row r="16" spans="1:16" x14ac:dyDescent="0.2">
      <c r="C16" s="34">
        <v>11</v>
      </c>
      <c r="D16" s="28">
        <v>2996</v>
      </c>
      <c r="E16" s="29">
        <v>2602</v>
      </c>
      <c r="F16" s="34">
        <v>1021</v>
      </c>
      <c r="G16" s="185">
        <f t="shared" si="0"/>
        <v>-0.13150867823765022</v>
      </c>
      <c r="H16" s="185">
        <f t="shared" si="1"/>
        <v>-0.60760953112990013</v>
      </c>
      <c r="I16" s="185"/>
      <c r="J16" s="204">
        <f t="shared" si="2"/>
        <v>11</v>
      </c>
      <c r="K16" s="28">
        <v>5325</v>
      </c>
      <c r="L16" s="29">
        <v>4640</v>
      </c>
      <c r="M16" s="34">
        <v>1063</v>
      </c>
      <c r="N16" s="185">
        <f t="shared" si="3"/>
        <v>-0.12863849765258217</v>
      </c>
      <c r="O16" s="185">
        <f t="shared" si="4"/>
        <v>-0.77090517241379308</v>
      </c>
    </row>
    <row r="17" spans="1:16" x14ac:dyDescent="0.2">
      <c r="A17" s="26" t="s">
        <v>69</v>
      </c>
      <c r="B17" s="26" t="s">
        <v>69</v>
      </c>
      <c r="C17" s="34">
        <v>12</v>
      </c>
      <c r="D17" s="28">
        <v>3029</v>
      </c>
      <c r="E17" s="30">
        <v>1757</v>
      </c>
      <c r="F17" s="34">
        <v>1097</v>
      </c>
      <c r="G17" s="185">
        <f t="shared" si="0"/>
        <v>-0.41994057444701216</v>
      </c>
      <c r="H17" s="185">
        <f t="shared" si="1"/>
        <v>-0.37564029595902104</v>
      </c>
      <c r="I17" s="185">
        <f>F17/D17-1</f>
        <v>-0.63783426873555626</v>
      </c>
      <c r="J17" s="204">
        <f t="shared" si="2"/>
        <v>12</v>
      </c>
      <c r="K17" s="28">
        <v>5277</v>
      </c>
      <c r="L17" s="30">
        <v>2531</v>
      </c>
      <c r="M17" s="34">
        <v>1125</v>
      </c>
      <c r="N17" s="185">
        <f t="shared" si="3"/>
        <v>-0.52037142315709684</v>
      </c>
      <c r="O17" s="185">
        <f t="shared" si="4"/>
        <v>-0.55551165547214532</v>
      </c>
      <c r="P17" s="185">
        <f t="shared" ref="P17:P22" si="5">M17/K17-1</f>
        <v>-0.78681068789084707</v>
      </c>
    </row>
    <row r="18" spans="1:16" x14ac:dyDescent="0.2">
      <c r="C18" s="34">
        <v>13</v>
      </c>
      <c r="D18" s="28">
        <v>2980</v>
      </c>
      <c r="E18" s="30">
        <v>1119</v>
      </c>
      <c r="F18" s="34">
        <v>942</v>
      </c>
      <c r="G18" s="185">
        <f t="shared" si="0"/>
        <v>-0.62449664429530194</v>
      </c>
      <c r="H18" s="185">
        <f t="shared" si="1"/>
        <v>-0.1581769436997319</v>
      </c>
      <c r="I18" s="185">
        <f t="shared" ref="I18:I28" si="6">F18/D18-1</f>
        <v>-0.68389261744966445</v>
      </c>
      <c r="J18" s="204">
        <f t="shared" si="2"/>
        <v>13</v>
      </c>
      <c r="K18" s="28">
        <v>5336</v>
      </c>
      <c r="L18" s="30">
        <v>994</v>
      </c>
      <c r="M18" s="34">
        <v>1227</v>
      </c>
      <c r="N18" s="185">
        <f t="shared" si="3"/>
        <v>-0.81371814092953521</v>
      </c>
      <c r="O18" s="185">
        <f t="shared" si="4"/>
        <v>0.23440643863179078</v>
      </c>
      <c r="P18" s="185">
        <f t="shared" si="5"/>
        <v>-0.77005247376311847</v>
      </c>
    </row>
    <row r="19" spans="1:16" x14ac:dyDescent="0.2">
      <c r="C19" s="34">
        <v>14</v>
      </c>
      <c r="D19" s="28">
        <v>2972</v>
      </c>
      <c r="E19" s="31">
        <v>836</v>
      </c>
      <c r="F19" s="34">
        <v>947</v>
      </c>
      <c r="G19" s="185">
        <f t="shared" si="0"/>
        <v>-0.71870794078061917</v>
      </c>
      <c r="H19" s="185">
        <f t="shared" si="1"/>
        <v>0.13277511961722488</v>
      </c>
      <c r="I19" s="185">
        <f t="shared" si="6"/>
        <v>-0.68135935397039038</v>
      </c>
      <c r="J19" s="204">
        <f t="shared" si="2"/>
        <v>14</v>
      </c>
      <c r="K19" s="28">
        <v>5538</v>
      </c>
      <c r="L19" s="31">
        <v>661</v>
      </c>
      <c r="M19" s="34">
        <v>1300</v>
      </c>
      <c r="N19" s="185">
        <f t="shared" si="3"/>
        <v>-0.88064283134705668</v>
      </c>
      <c r="O19" s="185">
        <f t="shared" si="4"/>
        <v>0.96671709531013605</v>
      </c>
      <c r="P19" s="185">
        <f t="shared" si="5"/>
        <v>-0.76525821596244126</v>
      </c>
    </row>
    <row r="20" spans="1:16" x14ac:dyDescent="0.2">
      <c r="C20" s="34">
        <v>15</v>
      </c>
      <c r="D20" s="28">
        <v>2958</v>
      </c>
      <c r="E20" s="31">
        <v>607</v>
      </c>
      <c r="F20" s="34">
        <v>1149</v>
      </c>
      <c r="G20" s="185">
        <f t="shared" si="0"/>
        <v>-0.79479377958079778</v>
      </c>
      <c r="H20" s="185">
        <f t="shared" si="1"/>
        <v>0.89291598023064256</v>
      </c>
      <c r="I20" s="185">
        <f t="shared" si="6"/>
        <v>-0.61156186612576069</v>
      </c>
      <c r="J20" s="204">
        <f t="shared" si="2"/>
        <v>15</v>
      </c>
      <c r="K20" s="28">
        <v>5688</v>
      </c>
      <c r="L20" s="31">
        <v>488</v>
      </c>
      <c r="M20" s="34">
        <v>1230</v>
      </c>
      <c r="N20" s="185">
        <f t="shared" si="3"/>
        <v>-0.9142053445850914</v>
      </c>
      <c r="O20" s="185">
        <f t="shared" si="4"/>
        <v>1.5204918032786887</v>
      </c>
      <c r="P20" s="185">
        <f t="shared" si="5"/>
        <v>-0.78375527426160341</v>
      </c>
    </row>
    <row r="21" spans="1:16" x14ac:dyDescent="0.2">
      <c r="A21" s="26" t="s">
        <v>68</v>
      </c>
      <c r="B21" s="26" t="s">
        <v>68</v>
      </c>
      <c r="C21" s="34">
        <v>16</v>
      </c>
      <c r="D21" s="28">
        <v>2267</v>
      </c>
      <c r="E21" s="32">
        <v>594</v>
      </c>
      <c r="F21" s="34">
        <v>1129</v>
      </c>
      <c r="G21" s="185">
        <f t="shared" si="0"/>
        <v>-0.73797970886634312</v>
      </c>
      <c r="H21" s="185">
        <f t="shared" si="1"/>
        <v>0.90067340067340074</v>
      </c>
      <c r="I21" s="185">
        <f t="shared" si="6"/>
        <v>-0.50198500220555808</v>
      </c>
      <c r="J21" s="204">
        <f t="shared" si="2"/>
        <v>16</v>
      </c>
      <c r="K21" s="28">
        <v>5160</v>
      </c>
      <c r="L21" s="32">
        <v>525</v>
      </c>
      <c r="M21" s="34">
        <v>1190</v>
      </c>
      <c r="N21" s="185">
        <f t="shared" si="3"/>
        <v>-0.89825581395348841</v>
      </c>
      <c r="O21" s="185">
        <f t="shared" si="4"/>
        <v>1.2666666666666666</v>
      </c>
      <c r="P21" s="185">
        <f t="shared" si="5"/>
        <v>-0.76937984496124034</v>
      </c>
    </row>
    <row r="22" spans="1:16" x14ac:dyDescent="0.2">
      <c r="C22" s="34">
        <v>17</v>
      </c>
      <c r="D22" s="28">
        <v>2687</v>
      </c>
      <c r="E22" s="32">
        <v>723</v>
      </c>
      <c r="F22" s="34">
        <v>1084</v>
      </c>
      <c r="G22" s="185">
        <f t="shared" si="0"/>
        <v>-0.73092668403423899</v>
      </c>
      <c r="H22" s="185">
        <f t="shared" si="1"/>
        <v>0.49930843706777317</v>
      </c>
      <c r="I22" s="185">
        <f t="shared" si="6"/>
        <v>-0.59657610718273169</v>
      </c>
      <c r="J22" s="204">
        <f t="shared" si="2"/>
        <v>17</v>
      </c>
      <c r="K22" s="28">
        <v>5376</v>
      </c>
      <c r="L22" s="32">
        <v>544</v>
      </c>
      <c r="M22" s="34">
        <v>1192</v>
      </c>
      <c r="N22" s="185">
        <f t="shared" si="3"/>
        <v>-0.89880952380952384</v>
      </c>
      <c r="O22" s="185">
        <f t="shared" si="4"/>
        <v>1.1911764705882355</v>
      </c>
      <c r="P22" s="185">
        <f t="shared" si="5"/>
        <v>-0.77827380952380953</v>
      </c>
    </row>
    <row r="23" spans="1:16" x14ac:dyDescent="0.2">
      <c r="C23" s="34">
        <v>18</v>
      </c>
      <c r="D23" s="28">
        <v>2016</v>
      </c>
      <c r="E23" s="32">
        <v>572</v>
      </c>
      <c r="F23" s="34">
        <v>1089</v>
      </c>
      <c r="G23" s="185">
        <f t="shared" si="0"/>
        <v>-0.71626984126984128</v>
      </c>
      <c r="H23" s="185">
        <f t="shared" si="1"/>
        <v>0.90384615384615374</v>
      </c>
      <c r="I23" s="185">
        <f t="shared" si="6"/>
        <v>-0.4598214285714286</v>
      </c>
      <c r="J23" s="204">
        <f t="shared" si="2"/>
        <v>18</v>
      </c>
      <c r="K23" s="28">
        <v>4870</v>
      </c>
      <c r="L23" s="32">
        <v>517</v>
      </c>
      <c r="M23" s="34">
        <v>1243</v>
      </c>
      <c r="N23" s="185">
        <f t="shared" si="3"/>
        <v>-0.89383983572895276</v>
      </c>
      <c r="O23" s="185">
        <f t="shared" ref="O23:O28" si="7">M23/L23-1</f>
        <v>1.4042553191489362</v>
      </c>
      <c r="P23" s="185">
        <f t="shared" ref="P23:P28" si="8">M23/K23-1</f>
        <v>-0.74476386036960984</v>
      </c>
    </row>
    <row r="24" spans="1:16" x14ac:dyDescent="0.2">
      <c r="C24" s="34">
        <v>19</v>
      </c>
      <c r="D24" s="28">
        <v>2912</v>
      </c>
      <c r="E24" s="32">
        <v>674</v>
      </c>
      <c r="F24" s="34">
        <v>1038</v>
      </c>
      <c r="G24" s="185">
        <f t="shared" si="0"/>
        <v>-0.76854395604395598</v>
      </c>
      <c r="H24" s="185">
        <f t="shared" si="1"/>
        <v>0.5400593471810089</v>
      </c>
      <c r="I24" s="185">
        <f t="shared" si="6"/>
        <v>-0.64354395604395598</v>
      </c>
      <c r="J24" s="204">
        <f t="shared" si="2"/>
        <v>19</v>
      </c>
      <c r="K24" s="28">
        <v>5820</v>
      </c>
      <c r="L24" s="32">
        <v>624</v>
      </c>
      <c r="M24" s="34">
        <v>1226</v>
      </c>
      <c r="N24" s="185">
        <f t="shared" si="3"/>
        <v>-0.89278350515463922</v>
      </c>
      <c r="O24" s="185">
        <f t="shared" si="7"/>
        <v>0.96474358974358965</v>
      </c>
      <c r="P24" s="185">
        <f t="shared" si="8"/>
        <v>-0.78934707903780066</v>
      </c>
    </row>
    <row r="25" spans="1:16" x14ac:dyDescent="0.2">
      <c r="A25" s="26" t="s">
        <v>21</v>
      </c>
      <c r="B25" s="26" t="s">
        <v>15</v>
      </c>
      <c r="C25" s="34">
        <v>20</v>
      </c>
      <c r="D25" s="28">
        <v>2949</v>
      </c>
      <c r="E25" s="32">
        <v>734</v>
      </c>
      <c r="F25" s="34">
        <v>1314</v>
      </c>
      <c r="G25" s="185">
        <f t="shared" si="0"/>
        <v>-0.75110206849779582</v>
      </c>
      <c r="H25" s="185">
        <f t="shared" si="1"/>
        <v>0.79019073569482279</v>
      </c>
      <c r="I25" s="185">
        <f t="shared" si="6"/>
        <v>-0.55442522889114954</v>
      </c>
      <c r="J25" s="204">
        <f t="shared" si="2"/>
        <v>20</v>
      </c>
      <c r="K25" s="28">
        <v>5872</v>
      </c>
      <c r="L25" s="32">
        <v>642</v>
      </c>
      <c r="M25" s="34">
        <v>1327</v>
      </c>
      <c r="N25" s="185">
        <f t="shared" si="3"/>
        <v>-0.89066757493188009</v>
      </c>
      <c r="O25" s="185">
        <f t="shared" si="7"/>
        <v>1.0669781931464173</v>
      </c>
      <c r="P25" s="185">
        <f t="shared" si="8"/>
        <v>-0.7740122615803815</v>
      </c>
    </row>
    <row r="26" spans="1:16" x14ac:dyDescent="0.2">
      <c r="C26" s="34">
        <v>21</v>
      </c>
      <c r="D26" s="28">
        <v>3009</v>
      </c>
      <c r="E26" s="32">
        <v>618</v>
      </c>
      <c r="F26" s="34">
        <v>1302</v>
      </c>
      <c r="G26" s="185">
        <f t="shared" si="0"/>
        <v>-0.79461615154536391</v>
      </c>
      <c r="H26" s="185">
        <f t="shared" si="1"/>
        <v>1.1067961165048543</v>
      </c>
      <c r="I26" s="185">
        <f t="shared" si="6"/>
        <v>-0.56729810568295114</v>
      </c>
      <c r="J26" s="204">
        <f t="shared" si="2"/>
        <v>21</v>
      </c>
      <c r="K26" s="28">
        <v>6078</v>
      </c>
      <c r="L26" s="32">
        <v>613</v>
      </c>
      <c r="M26" s="34">
        <v>1377</v>
      </c>
      <c r="N26" s="185">
        <f t="shared" si="3"/>
        <v>-0.89914445541296484</v>
      </c>
      <c r="O26" s="185">
        <f t="shared" si="7"/>
        <v>1.2463295269168024</v>
      </c>
      <c r="P26" s="185">
        <f t="shared" si="8"/>
        <v>-0.77344521224086871</v>
      </c>
    </row>
    <row r="27" spans="1:16" x14ac:dyDescent="0.2">
      <c r="C27" s="34">
        <v>22</v>
      </c>
      <c r="D27" s="28">
        <v>2369</v>
      </c>
      <c r="E27" s="32">
        <v>752</v>
      </c>
      <c r="F27" s="34">
        <v>1374</v>
      </c>
      <c r="G27" s="185">
        <f t="shared" si="0"/>
        <v>-0.68256648374841711</v>
      </c>
      <c r="H27" s="185">
        <f t="shared" si="1"/>
        <v>0.8271276595744681</v>
      </c>
      <c r="I27" s="185">
        <f t="shared" si="6"/>
        <v>-0.42000844238075141</v>
      </c>
      <c r="J27" s="204">
        <f t="shared" si="2"/>
        <v>22</v>
      </c>
      <c r="K27" s="28">
        <v>5761</v>
      </c>
      <c r="L27" s="32">
        <v>694</v>
      </c>
      <c r="M27" s="34">
        <v>1660</v>
      </c>
      <c r="N27" s="185">
        <f t="shared" si="3"/>
        <v>-0.87953480298559272</v>
      </c>
      <c r="O27" s="185">
        <f t="shared" si="7"/>
        <v>1.3919308357348705</v>
      </c>
      <c r="P27" s="185">
        <f t="shared" si="8"/>
        <v>-0.71185558062836307</v>
      </c>
    </row>
    <row r="28" spans="1:16" x14ac:dyDescent="0.2">
      <c r="C28" s="34">
        <v>23</v>
      </c>
      <c r="D28" s="28">
        <v>2452</v>
      </c>
      <c r="E28" s="32">
        <v>727</v>
      </c>
      <c r="F28" s="34">
        <v>1366</v>
      </c>
      <c r="G28" s="185">
        <f t="shared" si="0"/>
        <v>-0.7035073409461664</v>
      </c>
      <c r="H28" s="185">
        <f t="shared" si="1"/>
        <v>0.87895460797799174</v>
      </c>
      <c r="I28" s="185">
        <f t="shared" si="6"/>
        <v>-0.44290375203915167</v>
      </c>
      <c r="J28" s="204">
        <f t="shared" si="2"/>
        <v>23</v>
      </c>
      <c r="K28" s="28">
        <v>6066</v>
      </c>
      <c r="L28" s="32">
        <v>713</v>
      </c>
      <c r="M28" s="34">
        <v>1804</v>
      </c>
      <c r="N28" s="185">
        <f t="shared" si="3"/>
        <v>-0.8824596109462578</v>
      </c>
      <c r="O28" s="185">
        <f t="shared" si="7"/>
        <v>1.5301542776998596</v>
      </c>
      <c r="P28" s="185">
        <f t="shared" si="8"/>
        <v>-0.70260468183316849</v>
      </c>
    </row>
    <row r="29" spans="1:16" x14ac:dyDescent="0.2">
      <c r="C29" s="34">
        <v>24</v>
      </c>
      <c r="D29" s="28">
        <v>2960</v>
      </c>
      <c r="E29" s="32">
        <v>728</v>
      </c>
      <c r="F29" s="34">
        <v>1358</v>
      </c>
      <c r="G29" s="185">
        <f t="shared" si="0"/>
        <v>-0.75405405405405401</v>
      </c>
      <c r="H29" s="185">
        <f t="shared" ref="H29:H57" si="9">F29/E29-1</f>
        <v>0.86538461538461542</v>
      </c>
      <c r="I29" s="185">
        <f t="shared" ref="I29:I57" si="10">F29/D29-1</f>
        <v>-0.54121621621621618</v>
      </c>
      <c r="J29" s="204">
        <f t="shared" si="2"/>
        <v>24</v>
      </c>
      <c r="K29" s="28">
        <v>6321</v>
      </c>
      <c r="L29" s="32">
        <v>796</v>
      </c>
      <c r="M29" s="34">
        <v>2043</v>
      </c>
      <c r="N29" s="185">
        <f t="shared" si="3"/>
        <v>-0.87407055845594051</v>
      </c>
      <c r="O29" s="185">
        <f t="shared" ref="O29:O47" si="11">M29/L29-1</f>
        <v>1.5665829145728645</v>
      </c>
      <c r="P29" s="185">
        <f t="shared" ref="P29:P47" si="12">M29/K29-1</f>
        <v>-0.67679164689131466</v>
      </c>
    </row>
    <row r="30" spans="1:16" x14ac:dyDescent="0.2">
      <c r="A30" s="26" t="s">
        <v>67</v>
      </c>
      <c r="B30" s="26" t="s">
        <v>67</v>
      </c>
      <c r="C30" s="34">
        <v>25</v>
      </c>
      <c r="D30" s="28">
        <v>2283</v>
      </c>
      <c r="E30" s="32">
        <v>797</v>
      </c>
      <c r="F30" s="34">
        <v>1118</v>
      </c>
      <c r="G30" s="185">
        <f t="shared" si="0"/>
        <v>-0.65089794130529999</v>
      </c>
      <c r="H30" s="185">
        <f t="shared" si="9"/>
        <v>0.40276035131744048</v>
      </c>
      <c r="I30" s="185">
        <f t="shared" si="10"/>
        <v>-0.51029347349978105</v>
      </c>
      <c r="J30" s="204">
        <f t="shared" si="2"/>
        <v>25</v>
      </c>
      <c r="K30" s="28">
        <v>6100</v>
      </c>
      <c r="L30" s="32">
        <v>811</v>
      </c>
      <c r="M30" s="34">
        <v>2117</v>
      </c>
      <c r="N30" s="185">
        <f t="shared" si="3"/>
        <v>-0.86704918032786882</v>
      </c>
      <c r="O30" s="185">
        <f t="shared" si="11"/>
        <v>1.6103575832305794</v>
      </c>
      <c r="P30" s="185">
        <f t="shared" si="12"/>
        <v>-0.6529508196721312</v>
      </c>
    </row>
    <row r="31" spans="1:16" x14ac:dyDescent="0.2">
      <c r="C31" s="34">
        <v>26</v>
      </c>
      <c r="D31" s="28">
        <v>2436</v>
      </c>
      <c r="E31" s="32">
        <v>910</v>
      </c>
      <c r="F31" s="34">
        <v>1408</v>
      </c>
      <c r="G31" s="185">
        <f t="shared" si="0"/>
        <v>-0.62643678160919536</v>
      </c>
      <c r="H31" s="185">
        <f t="shared" si="9"/>
        <v>0.54725274725274731</v>
      </c>
      <c r="I31" s="185">
        <f t="shared" si="10"/>
        <v>-0.42200328407224963</v>
      </c>
      <c r="J31" s="204">
        <f t="shared" si="2"/>
        <v>26</v>
      </c>
      <c r="K31" s="28">
        <v>6093</v>
      </c>
      <c r="L31" s="32">
        <v>926</v>
      </c>
      <c r="M31" s="34">
        <v>2592</v>
      </c>
      <c r="N31" s="185">
        <f t="shared" si="3"/>
        <v>-0.84802232069588057</v>
      </c>
      <c r="O31" s="185">
        <f t="shared" si="11"/>
        <v>1.7991360691144709</v>
      </c>
      <c r="P31" s="185">
        <f t="shared" si="12"/>
        <v>-0.57459379615952733</v>
      </c>
    </row>
    <row r="32" spans="1:16" x14ac:dyDescent="0.2">
      <c r="C32" s="34">
        <v>27</v>
      </c>
      <c r="D32" s="28">
        <v>2294</v>
      </c>
      <c r="E32" s="32">
        <v>947</v>
      </c>
      <c r="F32" s="34">
        <v>1294</v>
      </c>
      <c r="G32" s="185">
        <f t="shared" si="0"/>
        <v>-0.5871839581517001</v>
      </c>
      <c r="H32" s="185">
        <f t="shared" si="9"/>
        <v>0.3664202745512144</v>
      </c>
      <c r="I32" s="185">
        <f t="shared" si="10"/>
        <v>-0.4359197907585004</v>
      </c>
      <c r="J32" s="204">
        <f t="shared" si="2"/>
        <v>27</v>
      </c>
      <c r="K32" s="28">
        <v>5839</v>
      </c>
      <c r="L32" s="32">
        <v>1222</v>
      </c>
      <c r="M32" s="34">
        <v>2678</v>
      </c>
      <c r="N32" s="185">
        <f t="shared" si="3"/>
        <v>-0.79071758862818975</v>
      </c>
      <c r="O32" s="185">
        <f t="shared" si="11"/>
        <v>1.1914893617021276</v>
      </c>
      <c r="P32" s="185">
        <f t="shared" si="12"/>
        <v>-0.54135982188730947</v>
      </c>
    </row>
    <row r="33" spans="1:16" x14ac:dyDescent="0.2">
      <c r="C33" s="34">
        <v>28</v>
      </c>
      <c r="D33" s="28">
        <v>1780</v>
      </c>
      <c r="E33" s="32">
        <v>919</v>
      </c>
      <c r="F33" s="34">
        <v>1287</v>
      </c>
      <c r="G33" s="185">
        <f t="shared" si="0"/>
        <v>-0.48370786516853936</v>
      </c>
      <c r="H33" s="185">
        <f t="shared" si="9"/>
        <v>0.40043525571273131</v>
      </c>
      <c r="I33" s="185">
        <f t="shared" si="10"/>
        <v>-0.27696629213483148</v>
      </c>
      <c r="J33" s="204">
        <f t="shared" si="2"/>
        <v>28</v>
      </c>
      <c r="K33" s="28">
        <v>5769</v>
      </c>
      <c r="L33" s="32">
        <v>1274</v>
      </c>
      <c r="M33" s="34">
        <v>2716</v>
      </c>
      <c r="N33" s="185">
        <f t="shared" si="3"/>
        <v>-0.77916449991332981</v>
      </c>
      <c r="O33" s="185">
        <f t="shared" si="11"/>
        <v>1.1318681318681318</v>
      </c>
      <c r="P33" s="185">
        <f t="shared" si="12"/>
        <v>-0.52920783498006585</v>
      </c>
    </row>
    <row r="34" spans="1:16" x14ac:dyDescent="0.2">
      <c r="A34" s="26" t="s">
        <v>66</v>
      </c>
      <c r="B34" s="26" t="s">
        <v>66</v>
      </c>
      <c r="C34" s="34">
        <v>29</v>
      </c>
      <c r="D34" s="28">
        <v>1778</v>
      </c>
      <c r="E34" s="32">
        <v>894</v>
      </c>
      <c r="F34" s="34">
        <v>1269</v>
      </c>
      <c r="G34" s="185">
        <f t="shared" si="0"/>
        <v>-0.49718785151856015</v>
      </c>
      <c r="H34" s="185">
        <f t="shared" si="9"/>
        <v>0.41946308724832204</v>
      </c>
      <c r="I34" s="185">
        <f t="shared" si="10"/>
        <v>-0.28627671541057365</v>
      </c>
      <c r="J34" s="204">
        <f t="shared" si="2"/>
        <v>29</v>
      </c>
      <c r="K34" s="28">
        <v>5672</v>
      </c>
      <c r="L34" s="32">
        <v>1343</v>
      </c>
      <c r="M34" s="34">
        <v>2749</v>
      </c>
      <c r="N34" s="185">
        <f t="shared" si="3"/>
        <v>-0.7632228490832158</v>
      </c>
      <c r="O34" s="185">
        <f t="shared" si="11"/>
        <v>1.046909903201787</v>
      </c>
      <c r="P34" s="185">
        <f t="shared" si="12"/>
        <v>-0.51533850493653033</v>
      </c>
    </row>
    <row r="35" spans="1:16" x14ac:dyDescent="0.2">
      <c r="C35" s="34">
        <v>30</v>
      </c>
      <c r="D35" s="28">
        <v>1806</v>
      </c>
      <c r="E35" s="32">
        <v>899</v>
      </c>
      <c r="F35" s="34">
        <v>1258</v>
      </c>
      <c r="G35" s="185">
        <f t="shared" si="0"/>
        <v>-0.50221483942414169</v>
      </c>
      <c r="H35" s="185">
        <f t="shared" si="9"/>
        <v>0.39933259176863189</v>
      </c>
      <c r="I35" s="185">
        <f t="shared" si="10"/>
        <v>-0.30343300110741966</v>
      </c>
      <c r="J35" s="204">
        <f t="shared" si="2"/>
        <v>30</v>
      </c>
      <c r="K35" s="28">
        <v>5658</v>
      </c>
      <c r="L35" s="32">
        <v>1319</v>
      </c>
      <c r="M35" s="34">
        <v>2709</v>
      </c>
      <c r="N35" s="185">
        <f t="shared" si="3"/>
        <v>-0.76687875574407915</v>
      </c>
      <c r="O35" s="185">
        <f t="shared" si="11"/>
        <v>1.0538286580742988</v>
      </c>
      <c r="P35" s="185">
        <f t="shared" si="12"/>
        <v>-0.52120890774125139</v>
      </c>
    </row>
    <row r="36" spans="1:16" x14ac:dyDescent="0.2">
      <c r="C36" s="34">
        <v>31</v>
      </c>
      <c r="D36" s="28">
        <v>1814</v>
      </c>
      <c r="E36" s="32">
        <v>849</v>
      </c>
      <c r="F36" s="34">
        <v>1284</v>
      </c>
      <c r="G36" s="185">
        <f t="shared" si="0"/>
        <v>-0.53197353914002199</v>
      </c>
      <c r="H36" s="185">
        <f t="shared" si="9"/>
        <v>0.51236749116607783</v>
      </c>
      <c r="I36" s="185">
        <f t="shared" si="10"/>
        <v>-0.29217199558985663</v>
      </c>
      <c r="J36" s="204">
        <f t="shared" si="2"/>
        <v>31</v>
      </c>
      <c r="K36" s="28">
        <v>5619</v>
      </c>
      <c r="L36" s="32">
        <v>1361</v>
      </c>
      <c r="M36" s="34">
        <v>2935</v>
      </c>
      <c r="N36" s="185">
        <f t="shared" si="3"/>
        <v>-0.75778608293290617</v>
      </c>
      <c r="O36" s="185">
        <f t="shared" si="11"/>
        <v>1.1565025716385011</v>
      </c>
      <c r="P36" s="185">
        <f t="shared" si="12"/>
        <v>-0.47766506495817762</v>
      </c>
    </row>
    <row r="37" spans="1:16" x14ac:dyDescent="0.2">
      <c r="C37" s="34">
        <v>32</v>
      </c>
      <c r="D37" s="28">
        <v>1915</v>
      </c>
      <c r="E37" s="29">
        <v>953</v>
      </c>
      <c r="F37" s="34">
        <v>1401</v>
      </c>
      <c r="G37" s="185">
        <f t="shared" si="0"/>
        <v>-0.50234986945169713</v>
      </c>
      <c r="H37" s="185">
        <f t="shared" si="9"/>
        <v>0.47009443861490041</v>
      </c>
      <c r="I37" s="185">
        <f t="shared" si="10"/>
        <v>-0.26840731070496082</v>
      </c>
      <c r="J37" s="204">
        <f t="shared" si="2"/>
        <v>32</v>
      </c>
      <c r="K37" s="28">
        <v>5628</v>
      </c>
      <c r="L37" s="29">
        <v>1532</v>
      </c>
      <c r="M37" s="34">
        <v>2897</v>
      </c>
      <c r="N37" s="185">
        <f t="shared" si="3"/>
        <v>-0.72778962331201136</v>
      </c>
      <c r="O37" s="185">
        <f t="shared" si="11"/>
        <v>0.89099216710182771</v>
      </c>
      <c r="P37" s="185">
        <f t="shared" si="12"/>
        <v>-0.48525230987917556</v>
      </c>
    </row>
    <row r="38" spans="1:16" x14ac:dyDescent="0.2">
      <c r="A38" s="26" t="s">
        <v>65</v>
      </c>
      <c r="B38" s="26" t="s">
        <v>65</v>
      </c>
      <c r="C38" s="34">
        <v>33</v>
      </c>
      <c r="D38" s="28">
        <v>2320</v>
      </c>
      <c r="E38" s="30">
        <v>961</v>
      </c>
      <c r="F38" s="34">
        <v>1445</v>
      </c>
      <c r="G38" s="185">
        <f t="shared" si="0"/>
        <v>-0.58577586206896548</v>
      </c>
      <c r="H38" s="185">
        <f t="shared" si="9"/>
        <v>0.5036420395421437</v>
      </c>
      <c r="I38" s="185">
        <f t="shared" si="10"/>
        <v>-0.37715517241379315</v>
      </c>
      <c r="J38" s="204">
        <f t="shared" si="2"/>
        <v>33</v>
      </c>
      <c r="K38" s="28">
        <v>5782</v>
      </c>
      <c r="L38" s="30">
        <v>1691</v>
      </c>
      <c r="M38" s="34">
        <v>2899</v>
      </c>
      <c r="N38" s="185">
        <f t="shared" si="3"/>
        <v>-0.70754064337599454</v>
      </c>
      <c r="O38" s="185">
        <f t="shared" si="11"/>
        <v>0.71437019515079836</v>
      </c>
      <c r="P38" s="185">
        <f t="shared" si="12"/>
        <v>-0.49861639571082672</v>
      </c>
    </row>
    <row r="39" spans="1:16" x14ac:dyDescent="0.2">
      <c r="C39" s="34">
        <v>34</v>
      </c>
      <c r="D39" s="28">
        <v>2609</v>
      </c>
      <c r="E39" s="30">
        <v>1146</v>
      </c>
      <c r="F39" s="34">
        <v>1513</v>
      </c>
      <c r="G39" s="185">
        <f t="shared" si="0"/>
        <v>-0.56075124568800305</v>
      </c>
      <c r="H39" s="185">
        <f t="shared" si="9"/>
        <v>0.32024432809773118</v>
      </c>
      <c r="I39" s="185">
        <f t="shared" si="10"/>
        <v>-0.42008432349559222</v>
      </c>
      <c r="J39" s="204">
        <f t="shared" si="2"/>
        <v>34</v>
      </c>
      <c r="K39" s="28">
        <v>5875</v>
      </c>
      <c r="L39" s="30">
        <v>1726</v>
      </c>
      <c r="M39" s="34">
        <v>2881</v>
      </c>
      <c r="N39" s="185">
        <f t="shared" si="3"/>
        <v>-0.70621276595744686</v>
      </c>
      <c r="O39" s="185">
        <f t="shared" si="11"/>
        <v>0.66917728852838931</v>
      </c>
      <c r="P39" s="185">
        <f t="shared" si="12"/>
        <v>-0.50961702127659581</v>
      </c>
    </row>
    <row r="40" spans="1:16" x14ac:dyDescent="0.2">
      <c r="C40" s="34">
        <v>35</v>
      </c>
      <c r="D40" s="28">
        <v>2790</v>
      </c>
      <c r="E40" s="31">
        <v>1225</v>
      </c>
      <c r="F40" s="34">
        <v>1661</v>
      </c>
      <c r="G40" s="185">
        <f t="shared" si="0"/>
        <v>-0.56093189964157708</v>
      </c>
      <c r="H40" s="185">
        <f t="shared" si="9"/>
        <v>0.35591836734693882</v>
      </c>
      <c r="I40" s="185">
        <f t="shared" si="10"/>
        <v>-0.40465949820788527</v>
      </c>
      <c r="J40" s="204">
        <f t="shared" si="2"/>
        <v>35</v>
      </c>
      <c r="K40" s="28">
        <v>5939</v>
      </c>
      <c r="L40" s="31">
        <v>1703</v>
      </c>
      <c r="M40" s="34">
        <v>2921</v>
      </c>
      <c r="N40" s="185">
        <f t="shared" si="3"/>
        <v>-0.71325138912274788</v>
      </c>
      <c r="O40" s="185">
        <f t="shared" si="11"/>
        <v>0.71520845566647084</v>
      </c>
      <c r="P40" s="185">
        <f t="shared" si="12"/>
        <v>-0.50816635797272269</v>
      </c>
    </row>
    <row r="41" spans="1:16" x14ac:dyDescent="0.2">
      <c r="C41" s="34">
        <v>36</v>
      </c>
      <c r="D41" s="28">
        <v>2816</v>
      </c>
      <c r="E41" s="31">
        <v>1201</v>
      </c>
      <c r="F41" s="34">
        <v>1722</v>
      </c>
      <c r="G41" s="185">
        <f t="shared" si="0"/>
        <v>-0.57350852272727271</v>
      </c>
      <c r="H41" s="185">
        <f t="shared" si="9"/>
        <v>0.43380516236469613</v>
      </c>
      <c r="I41" s="185">
        <f t="shared" si="10"/>
        <v>-0.38849431818181823</v>
      </c>
      <c r="J41" s="204">
        <f t="shared" si="2"/>
        <v>36</v>
      </c>
      <c r="K41" s="28">
        <v>6010</v>
      </c>
      <c r="L41" s="31">
        <v>1837</v>
      </c>
      <c r="M41" s="34">
        <v>3033</v>
      </c>
      <c r="N41" s="185">
        <f t="shared" si="3"/>
        <v>-0.69434276206322798</v>
      </c>
      <c r="O41" s="185">
        <f t="shared" si="11"/>
        <v>0.65106151333696238</v>
      </c>
      <c r="P41" s="185">
        <f t="shared" si="12"/>
        <v>-0.49534109816971716</v>
      </c>
    </row>
    <row r="42" spans="1:16" x14ac:dyDescent="0.2">
      <c r="C42" s="34">
        <v>37</v>
      </c>
      <c r="D42" s="28">
        <v>2925</v>
      </c>
      <c r="E42" s="31">
        <v>1202</v>
      </c>
      <c r="F42" s="34">
        <v>1839</v>
      </c>
      <c r="G42" s="185">
        <f t="shared" si="0"/>
        <v>-0.58905982905982901</v>
      </c>
      <c r="H42" s="185">
        <f t="shared" si="9"/>
        <v>0.52995008319467551</v>
      </c>
      <c r="I42" s="185">
        <f t="shared" si="10"/>
        <v>-0.37128205128205127</v>
      </c>
      <c r="J42" s="204">
        <f t="shared" si="2"/>
        <v>37</v>
      </c>
      <c r="K42" s="28">
        <v>6002</v>
      </c>
      <c r="L42" s="31">
        <v>1751</v>
      </c>
      <c r="M42" s="34">
        <v>3067</v>
      </c>
      <c r="N42" s="185">
        <f t="shared" si="3"/>
        <v>-0.70826391202932348</v>
      </c>
      <c r="O42" s="185">
        <f t="shared" si="11"/>
        <v>0.75157053112507133</v>
      </c>
      <c r="P42" s="185">
        <f t="shared" si="12"/>
        <v>-0.48900366544485174</v>
      </c>
    </row>
    <row r="43" spans="1:16" x14ac:dyDescent="0.2">
      <c r="A43" s="26" t="s">
        <v>64</v>
      </c>
      <c r="B43" s="26" t="s">
        <v>64</v>
      </c>
      <c r="C43" s="34">
        <v>38</v>
      </c>
      <c r="D43" s="28">
        <v>2885</v>
      </c>
      <c r="E43" s="31">
        <v>1311</v>
      </c>
      <c r="F43" s="34">
        <v>1805</v>
      </c>
      <c r="G43" s="185">
        <f t="shared" si="0"/>
        <v>-0.54558058925476605</v>
      </c>
      <c r="H43" s="185">
        <f t="shared" si="9"/>
        <v>0.37681159420289845</v>
      </c>
      <c r="I43" s="185">
        <f t="shared" si="10"/>
        <v>-0.3743500866551126</v>
      </c>
      <c r="J43" s="204">
        <f t="shared" si="2"/>
        <v>38</v>
      </c>
      <c r="K43" s="28">
        <v>6000</v>
      </c>
      <c r="L43" s="31">
        <v>1769</v>
      </c>
      <c r="M43" s="34">
        <v>3094</v>
      </c>
      <c r="N43" s="185">
        <f t="shared" si="3"/>
        <v>-0.70516666666666672</v>
      </c>
      <c r="O43" s="185">
        <f t="shared" si="11"/>
        <v>0.74901074053137373</v>
      </c>
      <c r="P43" s="185">
        <f t="shared" si="12"/>
        <v>-0.48433333333333328</v>
      </c>
    </row>
    <row r="44" spans="1:16" x14ac:dyDescent="0.2">
      <c r="C44" s="34">
        <v>39</v>
      </c>
      <c r="D44" s="28">
        <v>2860</v>
      </c>
      <c r="E44" s="31">
        <v>1311</v>
      </c>
      <c r="F44" s="34">
        <v>1773</v>
      </c>
      <c r="G44" s="185">
        <f t="shared" si="0"/>
        <v>-0.54160839160839158</v>
      </c>
      <c r="H44" s="185">
        <f t="shared" si="9"/>
        <v>0.35240274599542332</v>
      </c>
      <c r="I44" s="185">
        <f t="shared" si="10"/>
        <v>-0.38006993006993006</v>
      </c>
      <c r="J44" s="204">
        <f t="shared" si="2"/>
        <v>39</v>
      </c>
      <c r="K44" s="28">
        <v>5940</v>
      </c>
      <c r="L44" s="31">
        <v>1777</v>
      </c>
      <c r="M44" s="34">
        <v>3130</v>
      </c>
      <c r="N44" s="185">
        <f t="shared" si="3"/>
        <v>-0.70084175084175082</v>
      </c>
      <c r="O44" s="185">
        <f t="shared" si="11"/>
        <v>0.76139561057962868</v>
      </c>
      <c r="P44" s="185">
        <f t="shared" si="12"/>
        <v>-0.47306397306397308</v>
      </c>
    </row>
    <row r="45" spans="1:16" x14ac:dyDescent="0.2">
      <c r="C45" s="34">
        <v>40</v>
      </c>
      <c r="D45" s="28">
        <v>2885</v>
      </c>
      <c r="E45" s="31">
        <v>1282</v>
      </c>
      <c r="F45" s="34">
        <v>1850</v>
      </c>
      <c r="G45" s="185">
        <f t="shared" si="0"/>
        <v>-0.55563258232235702</v>
      </c>
      <c r="H45" s="185">
        <f t="shared" si="9"/>
        <v>0.44305772230889229</v>
      </c>
      <c r="I45" s="185">
        <f t="shared" si="10"/>
        <v>-0.35875216637781626</v>
      </c>
      <c r="J45" s="204">
        <f t="shared" si="2"/>
        <v>40</v>
      </c>
      <c r="K45" s="28">
        <v>5813</v>
      </c>
      <c r="L45" s="31">
        <v>1740</v>
      </c>
      <c r="M45" s="34">
        <v>3095</v>
      </c>
      <c r="N45" s="185">
        <f t="shared" si="3"/>
        <v>-0.70067091002924475</v>
      </c>
      <c r="O45" s="185">
        <f t="shared" si="11"/>
        <v>0.77873563218390807</v>
      </c>
      <c r="P45" s="185">
        <f t="shared" si="12"/>
        <v>-0.46757268191983481</v>
      </c>
    </row>
    <row r="46" spans="1:16" x14ac:dyDescent="0.2">
      <c r="C46" s="34">
        <v>41</v>
      </c>
      <c r="D46" s="28">
        <v>2840</v>
      </c>
      <c r="E46" s="31">
        <v>1288</v>
      </c>
      <c r="F46" s="34">
        <v>1914</v>
      </c>
      <c r="G46" s="185">
        <f t="shared" si="0"/>
        <v>-0.54647887323943656</v>
      </c>
      <c r="H46" s="185">
        <f t="shared" si="9"/>
        <v>0.4860248447204969</v>
      </c>
      <c r="I46" s="185">
        <f t="shared" si="10"/>
        <v>-0.32605633802816902</v>
      </c>
      <c r="J46" s="204">
        <f t="shared" si="2"/>
        <v>41</v>
      </c>
      <c r="K46" s="28">
        <v>5685</v>
      </c>
      <c r="L46" s="31">
        <v>1739</v>
      </c>
      <c r="M46" s="34">
        <v>3067</v>
      </c>
      <c r="N46" s="185">
        <f t="shared" si="3"/>
        <v>-0.69410729991204922</v>
      </c>
      <c r="O46" s="185">
        <f t="shared" si="11"/>
        <v>0.76365727429557206</v>
      </c>
      <c r="P46" s="185">
        <f t="shared" si="12"/>
        <v>-0.46051011433597189</v>
      </c>
    </row>
    <row r="47" spans="1:16" x14ac:dyDescent="0.2">
      <c r="A47" s="26" t="s">
        <v>63</v>
      </c>
      <c r="B47" s="26" t="s">
        <v>62</v>
      </c>
      <c r="C47" s="34">
        <v>42</v>
      </c>
      <c r="D47" s="28">
        <v>2838</v>
      </c>
      <c r="E47" s="31">
        <v>1259</v>
      </c>
      <c r="F47" s="34">
        <v>1870</v>
      </c>
      <c r="G47" s="185">
        <f t="shared" si="0"/>
        <v>-0.55637773079633546</v>
      </c>
      <c r="H47" s="185">
        <f t="shared" si="9"/>
        <v>0.48530579825258147</v>
      </c>
      <c r="I47" s="185">
        <f t="shared" si="10"/>
        <v>-0.34108527131782951</v>
      </c>
      <c r="J47" s="204">
        <f t="shared" si="2"/>
        <v>42</v>
      </c>
      <c r="K47" s="28">
        <v>5530</v>
      </c>
      <c r="L47" s="31">
        <v>1733</v>
      </c>
      <c r="M47" s="34">
        <v>3037</v>
      </c>
      <c r="N47" s="185">
        <f t="shared" si="3"/>
        <v>-0.68661844484629297</v>
      </c>
      <c r="O47" s="185">
        <f t="shared" si="11"/>
        <v>0.75245239469128689</v>
      </c>
      <c r="P47" s="185">
        <f t="shared" si="12"/>
        <v>-0.45081374321880652</v>
      </c>
    </row>
    <row r="48" spans="1:16" x14ac:dyDescent="0.2">
      <c r="C48" s="34">
        <v>43</v>
      </c>
      <c r="D48" s="28">
        <v>2824</v>
      </c>
      <c r="E48" s="31">
        <v>1290</v>
      </c>
      <c r="F48" s="34">
        <v>1841</v>
      </c>
      <c r="G48" s="185">
        <f t="shared" si="0"/>
        <v>-0.54320113314447593</v>
      </c>
      <c r="H48" s="185">
        <f t="shared" si="9"/>
        <v>0.42713178294573639</v>
      </c>
      <c r="I48" s="185">
        <f t="shared" si="10"/>
        <v>-0.34808781869688388</v>
      </c>
      <c r="J48" s="204">
        <f t="shared" si="2"/>
        <v>43</v>
      </c>
      <c r="K48" s="28">
        <v>5619</v>
      </c>
      <c r="L48" s="31">
        <v>1766</v>
      </c>
      <c r="M48" s="34">
        <v>3182</v>
      </c>
      <c r="N48" s="185">
        <f t="shared" si="3"/>
        <v>-0.68570920092543153</v>
      </c>
      <c r="O48" s="185">
        <f t="shared" ref="O48:O57" si="13">M48/L48-1</f>
        <v>0.80181200453001122</v>
      </c>
      <c r="P48" s="185">
        <f t="shared" ref="P48:P56" si="14">M48/K48-1</f>
        <v>-0.43370706531411285</v>
      </c>
    </row>
    <row r="49" spans="1:16" x14ac:dyDescent="0.2">
      <c r="C49" s="34">
        <v>44</v>
      </c>
      <c r="D49" s="28">
        <v>2412</v>
      </c>
      <c r="E49" s="31">
        <v>1273</v>
      </c>
      <c r="F49" s="34">
        <v>1781</v>
      </c>
      <c r="G49" s="185">
        <f t="shared" si="0"/>
        <v>-0.47222222222222221</v>
      </c>
      <c r="H49" s="185">
        <f t="shared" si="9"/>
        <v>0.39905734485467392</v>
      </c>
      <c r="I49" s="185">
        <f t="shared" si="10"/>
        <v>-0.261608623548922</v>
      </c>
      <c r="J49" s="204">
        <f t="shared" si="2"/>
        <v>44</v>
      </c>
      <c r="K49" s="28">
        <v>5085</v>
      </c>
      <c r="L49" s="31">
        <v>1769</v>
      </c>
      <c r="M49" s="34">
        <v>3354</v>
      </c>
      <c r="N49" s="185">
        <f t="shared" si="3"/>
        <v>-0.65211406096361846</v>
      </c>
      <c r="O49" s="185">
        <f t="shared" si="13"/>
        <v>0.89598643301300163</v>
      </c>
      <c r="P49" s="185">
        <f t="shared" si="14"/>
        <v>-0.34041297935103243</v>
      </c>
    </row>
    <row r="50" spans="1:16" x14ac:dyDescent="0.2">
      <c r="C50" s="34">
        <v>45</v>
      </c>
      <c r="D50" s="28">
        <v>2630</v>
      </c>
      <c r="E50" s="31">
        <v>1340</v>
      </c>
      <c r="F50" s="34">
        <v>1833</v>
      </c>
      <c r="G50" s="185">
        <f t="shared" si="0"/>
        <v>-0.49049429657794674</v>
      </c>
      <c r="H50" s="185">
        <f t="shared" si="9"/>
        <v>0.36791044776119408</v>
      </c>
      <c r="I50" s="185">
        <f t="shared" si="10"/>
        <v>-0.30304182509505706</v>
      </c>
      <c r="J50" s="204">
        <f t="shared" si="2"/>
        <v>45</v>
      </c>
      <c r="K50" s="28">
        <v>4935</v>
      </c>
      <c r="L50" s="31">
        <v>1593</v>
      </c>
      <c r="M50" s="34">
        <v>3131</v>
      </c>
      <c r="N50" s="185">
        <f t="shared" si="3"/>
        <v>-0.67720364741641337</v>
      </c>
      <c r="O50" s="185">
        <f t="shared" si="13"/>
        <v>0.96547394852479607</v>
      </c>
      <c r="P50" s="185">
        <f t="shared" si="14"/>
        <v>-0.3655521783181358</v>
      </c>
    </row>
    <row r="51" spans="1:16" x14ac:dyDescent="0.2">
      <c r="A51" s="26" t="s">
        <v>61</v>
      </c>
      <c r="B51" s="26" t="s">
        <v>61</v>
      </c>
      <c r="C51" s="34">
        <v>46</v>
      </c>
      <c r="D51" s="28">
        <v>2665</v>
      </c>
      <c r="E51" s="31">
        <v>1272</v>
      </c>
      <c r="F51" s="34">
        <v>1781</v>
      </c>
      <c r="G51" s="185">
        <f t="shared" si="0"/>
        <v>-0.52270168855534704</v>
      </c>
      <c r="H51" s="185">
        <f t="shared" si="9"/>
        <v>0.40015723270440251</v>
      </c>
      <c r="I51" s="185">
        <f t="shared" si="10"/>
        <v>-0.33170731707317069</v>
      </c>
      <c r="J51" s="204">
        <f t="shared" si="2"/>
        <v>46</v>
      </c>
      <c r="K51" s="28">
        <v>4883</v>
      </c>
      <c r="L51" s="31">
        <v>1348</v>
      </c>
      <c r="M51" s="34">
        <v>3124</v>
      </c>
      <c r="N51" s="185">
        <f t="shared" si="3"/>
        <v>-0.72394020069629328</v>
      </c>
      <c r="O51" s="185">
        <f t="shared" si="13"/>
        <v>1.3175074183976263</v>
      </c>
      <c r="P51" s="185">
        <f t="shared" si="14"/>
        <v>-0.36022936719229981</v>
      </c>
    </row>
    <row r="52" spans="1:16" x14ac:dyDescent="0.2">
      <c r="C52" s="34">
        <v>47</v>
      </c>
      <c r="D52" s="28">
        <v>2652</v>
      </c>
      <c r="E52" s="31">
        <v>1161</v>
      </c>
      <c r="F52" s="34">
        <v>1818</v>
      </c>
      <c r="G52" s="185">
        <f t="shared" si="0"/>
        <v>-0.56221719457013575</v>
      </c>
      <c r="H52" s="185">
        <f t="shared" si="9"/>
        <v>0.56589147286821695</v>
      </c>
      <c r="I52" s="185">
        <f t="shared" si="10"/>
        <v>-0.31447963800904977</v>
      </c>
      <c r="J52" s="204">
        <f t="shared" si="2"/>
        <v>47</v>
      </c>
      <c r="K52" s="28">
        <v>4833</v>
      </c>
      <c r="L52" s="31">
        <v>1252</v>
      </c>
      <c r="M52" s="34">
        <v>3038</v>
      </c>
      <c r="N52" s="185">
        <f t="shared" si="3"/>
        <v>-0.74094765156217668</v>
      </c>
      <c r="O52" s="185">
        <f t="shared" si="13"/>
        <v>1.4265175718849838</v>
      </c>
      <c r="P52" s="185">
        <f t="shared" si="14"/>
        <v>-0.37140492447755014</v>
      </c>
    </row>
    <row r="53" spans="1:16" x14ac:dyDescent="0.2">
      <c r="C53" s="34">
        <v>48</v>
      </c>
      <c r="D53" s="28">
        <v>2682</v>
      </c>
      <c r="E53" s="31">
        <v>1102</v>
      </c>
      <c r="F53" s="34">
        <v>1723</v>
      </c>
      <c r="G53" s="185">
        <f t="shared" si="0"/>
        <v>-0.5891126025354213</v>
      </c>
      <c r="H53" s="185">
        <f t="shared" si="9"/>
        <v>0.56352087114337568</v>
      </c>
      <c r="I53" s="185">
        <f t="shared" si="10"/>
        <v>-0.35756897837434753</v>
      </c>
      <c r="J53" s="204">
        <f t="shared" si="2"/>
        <v>48</v>
      </c>
      <c r="K53" s="28">
        <v>4815</v>
      </c>
      <c r="L53" s="31">
        <v>1229</v>
      </c>
      <c r="M53" s="34">
        <v>3120</v>
      </c>
      <c r="N53" s="185">
        <f t="shared" si="3"/>
        <v>-0.74475597092419521</v>
      </c>
      <c r="O53" s="185">
        <f t="shared" si="13"/>
        <v>1.5386493083807973</v>
      </c>
      <c r="P53" s="185">
        <f t="shared" si="14"/>
        <v>-0.3520249221183801</v>
      </c>
    </row>
    <row r="54" spans="1:16" x14ac:dyDescent="0.2">
      <c r="C54" s="34">
        <v>49</v>
      </c>
      <c r="D54" s="28">
        <v>2603</v>
      </c>
      <c r="E54" s="31">
        <v>948</v>
      </c>
      <c r="F54" s="34">
        <v>1740</v>
      </c>
      <c r="G54" s="185">
        <f t="shared" si="0"/>
        <v>-0.63580484056857478</v>
      </c>
      <c r="H54" s="185">
        <f t="shared" si="9"/>
        <v>0.83544303797468356</v>
      </c>
      <c r="I54" s="185">
        <f t="shared" si="10"/>
        <v>-0.33154053015751062</v>
      </c>
      <c r="J54" s="204">
        <f t="shared" si="2"/>
        <v>49</v>
      </c>
      <c r="K54" s="28">
        <v>4875</v>
      </c>
      <c r="L54" s="31">
        <v>1216</v>
      </c>
      <c r="M54" s="34">
        <v>3136</v>
      </c>
      <c r="N54" s="185">
        <f t="shared" si="3"/>
        <v>-0.75056410256410255</v>
      </c>
      <c r="O54" s="185">
        <f t="shared" si="13"/>
        <v>1.5789473684210527</v>
      </c>
      <c r="P54" s="185">
        <f t="shared" si="14"/>
        <v>-0.35671794871794871</v>
      </c>
    </row>
    <row r="55" spans="1:16" x14ac:dyDescent="0.2">
      <c r="A55" s="26" t="s">
        <v>60</v>
      </c>
      <c r="B55" s="26" t="s">
        <v>60</v>
      </c>
      <c r="C55" s="34">
        <v>50</v>
      </c>
      <c r="D55" s="28">
        <v>2554</v>
      </c>
      <c r="E55" s="31">
        <v>978</v>
      </c>
      <c r="F55" s="34">
        <v>1819</v>
      </c>
      <c r="G55" s="185">
        <f t="shared" si="0"/>
        <v>-0.61707126076742358</v>
      </c>
      <c r="H55" s="185">
        <f t="shared" si="9"/>
        <v>0.85991820040899802</v>
      </c>
      <c r="I55" s="185">
        <f t="shared" si="10"/>
        <v>-0.28778386844166015</v>
      </c>
      <c r="J55" s="204">
        <f t="shared" si="2"/>
        <v>50</v>
      </c>
      <c r="K55" s="28">
        <v>4915</v>
      </c>
      <c r="L55" s="31">
        <v>1371</v>
      </c>
      <c r="M55" s="34">
        <v>3374</v>
      </c>
      <c r="N55" s="185">
        <f t="shared" si="3"/>
        <v>-0.72105798575788405</v>
      </c>
      <c r="O55" s="185">
        <f t="shared" si="13"/>
        <v>1.460977388767323</v>
      </c>
      <c r="P55" s="185">
        <f t="shared" si="14"/>
        <v>-0.31353001017294002</v>
      </c>
    </row>
    <row r="56" spans="1:16" x14ac:dyDescent="0.2">
      <c r="C56" s="34">
        <v>51</v>
      </c>
      <c r="D56" s="28">
        <v>2396</v>
      </c>
      <c r="E56" s="34">
        <v>1031</v>
      </c>
      <c r="F56" s="34">
        <v>1472</v>
      </c>
      <c r="G56" s="185">
        <f t="shared" si="0"/>
        <v>-0.56969949916527551</v>
      </c>
      <c r="H56" s="185">
        <f t="shared" si="9"/>
        <v>0.42774005819592631</v>
      </c>
      <c r="I56" s="185">
        <f t="shared" si="10"/>
        <v>-0.38564273789649417</v>
      </c>
      <c r="J56" s="204">
        <f t="shared" si="2"/>
        <v>51</v>
      </c>
      <c r="K56" s="28">
        <v>5009</v>
      </c>
      <c r="L56" s="34">
        <v>1648</v>
      </c>
      <c r="M56" s="34">
        <v>3125</v>
      </c>
      <c r="N56" s="185">
        <f t="shared" si="3"/>
        <v>-0.67099221401477338</v>
      </c>
      <c r="O56" s="185">
        <f t="shared" si="13"/>
        <v>0.89623786407766981</v>
      </c>
      <c r="P56" s="185">
        <f t="shared" si="14"/>
        <v>-0.37612297863845079</v>
      </c>
    </row>
    <row r="57" spans="1:16" x14ac:dyDescent="0.2">
      <c r="C57" s="34">
        <v>52</v>
      </c>
      <c r="D57" s="28">
        <v>1159</v>
      </c>
      <c r="E57" s="34">
        <v>734</v>
      </c>
      <c r="F57" s="34">
        <v>1202</v>
      </c>
      <c r="G57" s="185">
        <f t="shared" si="0"/>
        <v>-0.36669542709232095</v>
      </c>
      <c r="H57" s="185">
        <f t="shared" si="9"/>
        <v>0.63760217983651235</v>
      </c>
      <c r="I57" s="185">
        <f t="shared" si="10"/>
        <v>3.7100949094046598E-2</v>
      </c>
      <c r="J57" s="204">
        <f t="shared" si="2"/>
        <v>52</v>
      </c>
      <c r="K57" s="28">
        <v>3628</v>
      </c>
      <c r="L57" s="34">
        <v>1365</v>
      </c>
      <c r="M57" s="34">
        <v>3049</v>
      </c>
      <c r="N57" s="185">
        <f t="shared" si="3"/>
        <v>-0.62375964718853361</v>
      </c>
      <c r="O57" s="185">
        <f t="shared" si="13"/>
        <v>1.2336996336996338</v>
      </c>
      <c r="P57" s="185">
        <f>M57/K57-1</f>
        <v>-0.15959206174200657</v>
      </c>
    </row>
    <row r="58" spans="1:16" x14ac:dyDescent="0.2">
      <c r="C58" s="34">
        <v>53</v>
      </c>
      <c r="D58" s="28">
        <v>1231</v>
      </c>
      <c r="E58" s="34">
        <v>686</v>
      </c>
      <c r="F58" s="34"/>
      <c r="G58" s="185">
        <f t="shared" si="0"/>
        <v>-0.44272948822095859</v>
      </c>
      <c r="H58" s="185"/>
      <c r="I58" s="185"/>
      <c r="J58" s="204">
        <f t="shared" si="2"/>
        <v>53</v>
      </c>
      <c r="K58" s="28">
        <v>3987</v>
      </c>
      <c r="L58" s="34">
        <v>1220</v>
      </c>
      <c r="M58" s="34"/>
      <c r="N58" s="185">
        <f t="shared" si="3"/>
        <v>-0.69400551793328313</v>
      </c>
      <c r="O58" s="185"/>
      <c r="P58" s="185"/>
    </row>
    <row r="60" spans="1:16" x14ac:dyDescent="0.2">
      <c r="A60" s="27" t="s">
        <v>174</v>
      </c>
    </row>
    <row r="61" spans="1:16" x14ac:dyDescent="0.2">
      <c r="A61" s="152" t="s">
        <v>175</v>
      </c>
    </row>
    <row r="63" spans="1:16" x14ac:dyDescent="0.2">
      <c r="E63" s="354"/>
      <c r="L63" s="354"/>
    </row>
    <row r="64" spans="1:16" x14ac:dyDescent="0.2">
      <c r="E64" s="354"/>
      <c r="L64" s="354"/>
    </row>
  </sheetData>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15</vt:i4>
      </vt:variant>
      <vt:variant>
        <vt:lpstr>Diagram</vt:lpstr>
      </vt:variant>
      <vt:variant>
        <vt:i4>24</vt:i4>
      </vt:variant>
      <vt:variant>
        <vt:lpstr>Namngivna områden</vt:lpstr>
      </vt:variant>
      <vt:variant>
        <vt:i4>14</vt:i4>
      </vt:variant>
    </vt:vector>
  </HeadingPairs>
  <TitlesOfParts>
    <vt:vector size="53" baseType="lpstr">
      <vt:lpstr>Titel _ Title</vt:lpstr>
      <vt:lpstr>Summering - Summary</vt:lpstr>
      <vt:lpstr>Väg månad - Road month</vt:lpstr>
      <vt:lpstr>Trängsel - Congestion</vt:lpstr>
      <vt:lpstr>Tåg - Train 1</vt:lpstr>
      <vt:lpstr>Tåg - Train 2</vt:lpstr>
      <vt:lpstr>Tåg - Train 3</vt:lpstr>
      <vt:lpstr>Sjöfart - Maritime</vt:lpstr>
      <vt:lpstr>Flygtrafik - Air 1</vt:lpstr>
      <vt:lpstr>Flygtrafik - Air 2</vt:lpstr>
      <vt:lpstr>Flygtrafik - Air 3</vt:lpstr>
      <vt:lpstr>Gränsöverskr. - Cross border 1</vt:lpstr>
      <vt:lpstr>Gränsöverskr. - Cross border 2</vt:lpstr>
      <vt:lpstr>Gränsöverskr. - Cross border 3</vt:lpstr>
      <vt:lpstr>Övriga - Other</vt:lpstr>
      <vt:lpstr>Figur 1</vt:lpstr>
      <vt:lpstr>Figur 2</vt:lpstr>
      <vt:lpstr>Figur 3</vt:lpstr>
      <vt:lpstr>Figur 4</vt:lpstr>
      <vt:lpstr>Figur 5</vt:lpstr>
      <vt:lpstr>Figur 6</vt:lpstr>
      <vt:lpstr>Figur 7</vt:lpstr>
      <vt:lpstr>Figur 8</vt:lpstr>
      <vt:lpstr>Figur 9A</vt:lpstr>
      <vt:lpstr>Figur 9B</vt:lpstr>
      <vt:lpstr>Figur 9C</vt:lpstr>
      <vt:lpstr>Figur 10</vt:lpstr>
      <vt:lpstr>Figur 11</vt:lpstr>
      <vt:lpstr>Figur 12</vt:lpstr>
      <vt:lpstr>Figur 13</vt:lpstr>
      <vt:lpstr>Figur 15</vt:lpstr>
      <vt:lpstr>Figur 16</vt:lpstr>
      <vt:lpstr>Figur 17</vt:lpstr>
      <vt:lpstr>Figur 18</vt:lpstr>
      <vt:lpstr>Figur 19</vt:lpstr>
      <vt:lpstr>Figur 20</vt:lpstr>
      <vt:lpstr>Figur 21</vt:lpstr>
      <vt:lpstr>Figur 23</vt:lpstr>
      <vt:lpstr>Figur 22</vt:lpstr>
      <vt:lpstr>'Tåg - Train 1'!_Ref39656219</vt:lpstr>
      <vt:lpstr>'Tåg - Train 3'!_Ref39657119</vt:lpstr>
      <vt:lpstr>'Flygtrafik - Air 2'!_Ref41311380</vt:lpstr>
      <vt:lpstr>'Flygtrafik - Air 3'!_Ref41311380</vt:lpstr>
      <vt:lpstr>'Tåg - Train 2'!_Ref43896555</vt:lpstr>
      <vt:lpstr>'Väg månad - Road month'!_Ref61210786</vt:lpstr>
      <vt:lpstr>'Flygtrafik - Air 1'!Utskriftsområde</vt:lpstr>
      <vt:lpstr>'Gränsöverskr. - Cross border 2'!Utskriftsområde</vt:lpstr>
      <vt:lpstr>'Sjöfart - Maritime'!Utskriftsområde</vt:lpstr>
      <vt:lpstr>'Titel _ Title'!Utskriftsområde</vt:lpstr>
      <vt:lpstr>'Tåg - Train 1'!Utskriftsområde</vt:lpstr>
      <vt:lpstr>'Tåg - Train 3'!Utskriftsområde</vt:lpstr>
      <vt:lpstr>'Väg månad - Road month'!Utskriftsområde</vt:lpstr>
      <vt:lpstr>'Övriga - Other'!Utskriftsområde</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Melkersson</dc:creator>
  <cp:lastModifiedBy>Johan Landin</cp:lastModifiedBy>
  <cp:lastPrinted>2022-03-20T21:04:37Z</cp:lastPrinted>
  <dcterms:created xsi:type="dcterms:W3CDTF">2013-09-03T07:56:57Z</dcterms:created>
  <dcterms:modified xsi:type="dcterms:W3CDTF">2022-03-31T07:02:59Z</dcterms:modified>
</cp:coreProperties>
</file>